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 firstSheet="1" activeTab="1"/>
  </bookViews>
  <sheets>
    <sheet name="Rekapitulace stavby" sheetId="1" state="veryHidden" r:id="rId1"/>
    <sheet name="20822 - DPH Žampach - rek..." sheetId="2" r:id="rId2"/>
  </sheets>
  <definedNames>
    <definedName name="_xlnm._FilterDatabase" localSheetId="1" hidden="1">'20822 - DPH Žampach - rek...'!$C$125:$K$318</definedName>
    <definedName name="_xlnm.Print_Titles" localSheetId="1">'20822 - DPH Žampach - rek...'!$125:$125</definedName>
    <definedName name="_xlnm.Print_Titles" localSheetId="0">'Rekapitulace stavby'!$92:$92</definedName>
    <definedName name="_xlnm.Print_Area" localSheetId="1">'20822 - DPH Žampach - rek...'!$C$4:$J$76,'20822 - DPH Žampach - rek...'!$C$82:$J$109,'20822 - DPH Žampach - rek...'!$C$115:$K$318</definedName>
    <definedName name="_xlnm.Print_Area" localSheetId="0">'Rekapitulace stavby'!$D$4:$AO$76,'Rekapitulace stavby'!$C$82:$AQ$96</definedName>
  </definedNames>
  <calcPr calcId="124519"/>
</workbook>
</file>

<file path=xl/calcChain.xml><?xml version="1.0" encoding="utf-8"?>
<calcChain xmlns="http://schemas.openxmlformats.org/spreadsheetml/2006/main">
  <c r="J35" i="2"/>
  <c r="J34"/>
  <c r="AY95" i="1" s="1"/>
  <c r="J33" i="2"/>
  <c r="AX95" i="1"/>
  <c r="BI318" i="2"/>
  <c r="BH318"/>
  <c r="BG318"/>
  <c r="BE318"/>
  <c r="T318"/>
  <c r="R318"/>
  <c r="P318"/>
  <c r="BK318"/>
  <c r="J318"/>
  <c r="BF318" s="1"/>
  <c r="BI317"/>
  <c r="BH317"/>
  <c r="BG317"/>
  <c r="BE317"/>
  <c r="T317"/>
  <c r="R317"/>
  <c r="P317"/>
  <c r="BK317"/>
  <c r="J317"/>
  <c r="BF317"/>
  <c r="BI316"/>
  <c r="BH316"/>
  <c r="BG316"/>
  <c r="BE316"/>
  <c r="T316"/>
  <c r="R316"/>
  <c r="P316"/>
  <c r="BK316"/>
  <c r="J316"/>
  <c r="BF316"/>
  <c r="BI315"/>
  <c r="BH315"/>
  <c r="BG315"/>
  <c r="BE315"/>
  <c r="T315"/>
  <c r="R315"/>
  <c r="P315"/>
  <c r="BK315"/>
  <c r="J315"/>
  <c r="BF315"/>
  <c r="BI314"/>
  <c r="BH314"/>
  <c r="BG314"/>
  <c r="BE314"/>
  <c r="T314"/>
  <c r="R314"/>
  <c r="P314"/>
  <c r="BK314"/>
  <c r="J314"/>
  <c r="BF314"/>
  <c r="BI313"/>
  <c r="BH313"/>
  <c r="BG313"/>
  <c r="BE313"/>
  <c r="T313"/>
  <c r="R313"/>
  <c r="P313"/>
  <c r="BK313"/>
  <c r="J313"/>
  <c r="BF313"/>
  <c r="BI312"/>
  <c r="BH312"/>
  <c r="BG312"/>
  <c r="BE312"/>
  <c r="T312"/>
  <c r="R312"/>
  <c r="P312"/>
  <c r="BK312"/>
  <c r="J312"/>
  <c r="BF312"/>
  <c r="BI311"/>
  <c r="BH311"/>
  <c r="BG311"/>
  <c r="BE311"/>
  <c r="T311"/>
  <c r="R311"/>
  <c r="P311"/>
  <c r="BK311"/>
  <c r="J311"/>
  <c r="BF311"/>
  <c r="BI310"/>
  <c r="BH310"/>
  <c r="BG310"/>
  <c r="BE310"/>
  <c r="T310"/>
  <c r="R310"/>
  <c r="P310"/>
  <c r="BK310"/>
  <c r="J310"/>
  <c r="BF310"/>
  <c r="BI309"/>
  <c r="BH309"/>
  <c r="BG309"/>
  <c r="BE309"/>
  <c r="T309"/>
  <c r="R309"/>
  <c r="P309"/>
  <c r="BK309"/>
  <c r="J309"/>
  <c r="BF309"/>
  <c r="BI308"/>
  <c r="BH308"/>
  <c r="BG308"/>
  <c r="BE308"/>
  <c r="T308"/>
  <c r="R308"/>
  <c r="P308"/>
  <c r="BK308"/>
  <c r="J308"/>
  <c r="BF308"/>
  <c r="BI307"/>
  <c r="BH307"/>
  <c r="BG307"/>
  <c r="BE307"/>
  <c r="T307"/>
  <c r="R307"/>
  <c r="P307"/>
  <c r="BK307"/>
  <c r="J307"/>
  <c r="BF307"/>
  <c r="BI306"/>
  <c r="BH306"/>
  <c r="BG306"/>
  <c r="BE306"/>
  <c r="T306"/>
  <c r="R306"/>
  <c r="P306"/>
  <c r="BK306"/>
  <c r="J306"/>
  <c r="BF306"/>
  <c r="BI305"/>
  <c r="BH305"/>
  <c r="BG305"/>
  <c r="BE305"/>
  <c r="T305"/>
  <c r="R305"/>
  <c r="P305"/>
  <c r="BK305"/>
  <c r="J305"/>
  <c r="BF305"/>
  <c r="BI304"/>
  <c r="BH304"/>
  <c r="BG304"/>
  <c r="BE304"/>
  <c r="T304"/>
  <c r="R304"/>
  <c r="P304"/>
  <c r="BK304"/>
  <c r="J304"/>
  <c r="BF304"/>
  <c r="BI303"/>
  <c r="BH303"/>
  <c r="BG303"/>
  <c r="BE303"/>
  <c r="T303"/>
  <c r="R303"/>
  <c r="P303"/>
  <c r="BK303"/>
  <c r="J303"/>
  <c r="BF303"/>
  <c r="BI302"/>
  <c r="BH302"/>
  <c r="BG302"/>
  <c r="BE302"/>
  <c r="T302"/>
  <c r="R302"/>
  <c r="P302"/>
  <c r="BK302"/>
  <c r="J302"/>
  <c r="BF302"/>
  <c r="BI301"/>
  <c r="BH301"/>
  <c r="BG301"/>
  <c r="BE301"/>
  <c r="T301"/>
  <c r="R301"/>
  <c r="P301"/>
  <c r="BK301"/>
  <c r="J301"/>
  <c r="BF301"/>
  <c r="BI300"/>
  <c r="BH300"/>
  <c r="BG300"/>
  <c r="BE300"/>
  <c r="T300"/>
  <c r="R300"/>
  <c r="P300"/>
  <c r="BK300"/>
  <c r="J300"/>
  <c r="BF300"/>
  <c r="BI299"/>
  <c r="BH299"/>
  <c r="BG299"/>
  <c r="BE299"/>
  <c r="T299"/>
  <c r="R299"/>
  <c r="P299"/>
  <c r="BK299"/>
  <c r="J299"/>
  <c r="BF299"/>
  <c r="BI298"/>
  <c r="BH298"/>
  <c r="BG298"/>
  <c r="BE298"/>
  <c r="T298"/>
  <c r="R298"/>
  <c r="P298"/>
  <c r="BK298"/>
  <c r="J298"/>
  <c r="BF298"/>
  <c r="BI297"/>
  <c r="BH297"/>
  <c r="BG297"/>
  <c r="BE297"/>
  <c r="T297"/>
  <c r="R297"/>
  <c r="P297"/>
  <c r="BK297"/>
  <c r="J297"/>
  <c r="BF297"/>
  <c r="BI296"/>
  <c r="BH296"/>
  <c r="BG296"/>
  <c r="BE296"/>
  <c r="T296"/>
  <c r="R296"/>
  <c r="P296"/>
  <c r="BK296"/>
  <c r="J296"/>
  <c r="BF296"/>
  <c r="BI295"/>
  <c r="BH295"/>
  <c r="BG295"/>
  <c r="BE295"/>
  <c r="T295"/>
  <c r="R295"/>
  <c r="P295"/>
  <c r="BK295"/>
  <c r="J295"/>
  <c r="BF295"/>
  <c r="BI294"/>
  <c r="BH294"/>
  <c r="BG294"/>
  <c r="BE294"/>
  <c r="T294"/>
  <c r="R294"/>
  <c r="P294"/>
  <c r="BK294"/>
  <c r="J294"/>
  <c r="BF294"/>
  <c r="BI293"/>
  <c r="BH293"/>
  <c r="BG293"/>
  <c r="BE293"/>
  <c r="T293"/>
  <c r="R293"/>
  <c r="P293"/>
  <c r="BK293"/>
  <c r="J293"/>
  <c r="BF293"/>
  <c r="BI292"/>
  <c r="BH292"/>
  <c r="BG292"/>
  <c r="BE292"/>
  <c r="T292"/>
  <c r="R292"/>
  <c r="P292"/>
  <c r="BK292"/>
  <c r="J292"/>
  <c r="BF292"/>
  <c r="BI291"/>
  <c r="BH291"/>
  <c r="BG291"/>
  <c r="BE291"/>
  <c r="T291"/>
  <c r="R291"/>
  <c r="P291"/>
  <c r="BK291"/>
  <c r="J291"/>
  <c r="BF291"/>
  <c r="BI290"/>
  <c r="BH290"/>
  <c r="BG290"/>
  <c r="BE290"/>
  <c r="T290"/>
  <c r="R290"/>
  <c r="P290"/>
  <c r="BK290"/>
  <c r="J290"/>
  <c r="BF290"/>
  <c r="BI289"/>
  <c r="BH289"/>
  <c r="BG289"/>
  <c r="BE289"/>
  <c r="T289"/>
  <c r="R289"/>
  <c r="P289"/>
  <c r="BK289"/>
  <c r="J289"/>
  <c r="BF289"/>
  <c r="BI288"/>
  <c r="BH288"/>
  <c r="BG288"/>
  <c r="BE288"/>
  <c r="T288"/>
  <c r="R288"/>
  <c r="P288"/>
  <c r="BK288"/>
  <c r="J288"/>
  <c r="BF288"/>
  <c r="BI287"/>
  <c r="BH287"/>
  <c r="BG287"/>
  <c r="BE287"/>
  <c r="T287"/>
  <c r="R287"/>
  <c r="P287"/>
  <c r="BK287"/>
  <c r="J287"/>
  <c r="BF287"/>
  <c r="BI286"/>
  <c r="BH286"/>
  <c r="BG286"/>
  <c r="BE286"/>
  <c r="T286"/>
  <c r="R286"/>
  <c r="P286"/>
  <c r="BK286"/>
  <c r="J286"/>
  <c r="BF286"/>
  <c r="BI285"/>
  <c r="BH285"/>
  <c r="BG285"/>
  <c r="BE285"/>
  <c r="T285"/>
  <c r="R285"/>
  <c r="P285"/>
  <c r="BK285"/>
  <c r="J285"/>
  <c r="BF285"/>
  <c r="BI284"/>
  <c r="BH284"/>
  <c r="BG284"/>
  <c r="BE284"/>
  <c r="T284"/>
  <c r="R284"/>
  <c r="P284"/>
  <c r="BK284"/>
  <c r="J284"/>
  <c r="BF284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1"/>
  <c r="BH281"/>
  <c r="BG281"/>
  <c r="BE281"/>
  <c r="T281"/>
  <c r="R281"/>
  <c r="P281"/>
  <c r="BK281"/>
  <c r="J281"/>
  <c r="BF281"/>
  <c r="BI280"/>
  <c r="BH280"/>
  <c r="BG280"/>
  <c r="BE280"/>
  <c r="T280"/>
  <c r="R280"/>
  <c r="P280"/>
  <c r="BK280"/>
  <c r="J280"/>
  <c r="BF280"/>
  <c r="BI279"/>
  <c r="BH279"/>
  <c r="BG279"/>
  <c r="BE279"/>
  <c r="T279"/>
  <c r="R279"/>
  <c r="P279"/>
  <c r="BK279"/>
  <c r="J279"/>
  <c r="BF279"/>
  <c r="BI278"/>
  <c r="BH278"/>
  <c r="BG278"/>
  <c r="BE278"/>
  <c r="T278"/>
  <c r="R278"/>
  <c r="P278"/>
  <c r="BK278"/>
  <c r="J278"/>
  <c r="BF278"/>
  <c r="BI277"/>
  <c r="BH277"/>
  <c r="BG277"/>
  <c r="BE277"/>
  <c r="T277"/>
  <c r="R277"/>
  <c r="P277"/>
  <c r="BK277"/>
  <c r="J277"/>
  <c r="BF277"/>
  <c r="BI276"/>
  <c r="BH276"/>
  <c r="BG276"/>
  <c r="BE276"/>
  <c r="T276"/>
  <c r="T275"/>
  <c r="R276"/>
  <c r="R275"/>
  <c r="P276"/>
  <c r="P275"/>
  <c r="BK276"/>
  <c r="BK275"/>
  <c r="J275" s="1"/>
  <c r="J108" s="1"/>
  <c r="J276"/>
  <c r="BF276" s="1"/>
  <c r="BI274"/>
  <c r="BH274"/>
  <c r="BG274"/>
  <c r="BE274"/>
  <c r="T274"/>
  <c r="T273"/>
  <c r="R274"/>
  <c r="R273"/>
  <c r="P274"/>
  <c r="P273"/>
  <c r="BK274"/>
  <c r="BK273"/>
  <c r="J273" s="1"/>
  <c r="J107" s="1"/>
  <c r="J274"/>
  <c r="BF274" s="1"/>
  <c r="BI272"/>
  <c r="BH272"/>
  <c r="BG272"/>
  <c r="BE272"/>
  <c r="T272"/>
  <c r="R272"/>
  <c r="P272"/>
  <c r="BK272"/>
  <c r="J272"/>
  <c r="BF272"/>
  <c r="BI271"/>
  <c r="BH271"/>
  <c r="BG271"/>
  <c r="BE271"/>
  <c r="T271"/>
  <c r="R271"/>
  <c r="P271"/>
  <c r="BK271"/>
  <c r="J271"/>
  <c r="BF271"/>
  <c r="BI269"/>
  <c r="BH269"/>
  <c r="BG269"/>
  <c r="BE269"/>
  <c r="T269"/>
  <c r="R269"/>
  <c r="P269"/>
  <c r="BK269"/>
  <c r="J269"/>
  <c r="BF269"/>
  <c r="BI267"/>
  <c r="BH267"/>
  <c r="BG267"/>
  <c r="BE267"/>
  <c r="T267"/>
  <c r="R267"/>
  <c r="P267"/>
  <c r="BK267"/>
  <c r="J267"/>
  <c r="BF267"/>
  <c r="BI266"/>
  <c r="BH266"/>
  <c r="BG266"/>
  <c r="BE266"/>
  <c r="T266"/>
  <c r="R266"/>
  <c r="P266"/>
  <c r="BK266"/>
  <c r="J266"/>
  <c r="BF266"/>
  <c r="BI264"/>
  <c r="BH264"/>
  <c r="BG264"/>
  <c r="BE264"/>
  <c r="T264"/>
  <c r="R264"/>
  <c r="P264"/>
  <c r="BK264"/>
  <c r="J264"/>
  <c r="BF264"/>
  <c r="BI263"/>
  <c r="BH263"/>
  <c r="BG263"/>
  <c r="BE263"/>
  <c r="T263"/>
  <c r="R263"/>
  <c r="P263"/>
  <c r="BK263"/>
  <c r="J263"/>
  <c r="BF263"/>
  <c r="BI262"/>
  <c r="BH262"/>
  <c r="BG262"/>
  <c r="BE262"/>
  <c r="T262"/>
  <c r="R262"/>
  <c r="P262"/>
  <c r="BK262"/>
  <c r="J262"/>
  <c r="BF262"/>
  <c r="BI261"/>
  <c r="BH261"/>
  <c r="BG261"/>
  <c r="BE261"/>
  <c r="T261"/>
  <c r="R261"/>
  <c r="P261"/>
  <c r="BK261"/>
  <c r="J261"/>
  <c r="BF261"/>
  <c r="BI260"/>
  <c r="BH260"/>
  <c r="BG260"/>
  <c r="BE260"/>
  <c r="T260"/>
  <c r="R260"/>
  <c r="P260"/>
  <c r="BK260"/>
  <c r="J260"/>
  <c r="BF260"/>
  <c r="BI259"/>
  <c r="BH259"/>
  <c r="BG259"/>
  <c r="BE259"/>
  <c r="T259"/>
  <c r="R259"/>
  <c r="P259"/>
  <c r="BK259"/>
  <c r="J259"/>
  <c r="BF259"/>
  <c r="BI258"/>
  <c r="BH258"/>
  <c r="BG258"/>
  <c r="BE258"/>
  <c r="T258"/>
  <c r="R258"/>
  <c r="P258"/>
  <c r="BK258"/>
  <c r="J258"/>
  <c r="BF258"/>
  <c r="BI257"/>
  <c r="BH257"/>
  <c r="BG257"/>
  <c r="BE257"/>
  <c r="T257"/>
  <c r="R257"/>
  <c r="P257"/>
  <c r="BK257"/>
  <c r="J257"/>
  <c r="BF257"/>
  <c r="BI256"/>
  <c r="BH256"/>
  <c r="BG256"/>
  <c r="BE256"/>
  <c r="T256"/>
  <c r="R256"/>
  <c r="P256"/>
  <c r="BK256"/>
  <c r="J256"/>
  <c r="BF256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/>
  <c r="BI252"/>
  <c r="BH252"/>
  <c r="BG252"/>
  <c r="BE252"/>
  <c r="T252"/>
  <c r="R252"/>
  <c r="P252"/>
  <c r="BK252"/>
  <c r="J252"/>
  <c r="BF252"/>
  <c r="BI251"/>
  <c r="BH251"/>
  <c r="BG251"/>
  <c r="BE251"/>
  <c r="T251"/>
  <c r="R251"/>
  <c r="P251"/>
  <c r="BK251"/>
  <c r="J251"/>
  <c r="BF251"/>
  <c r="BI250"/>
  <c r="BH250"/>
  <c r="BG250"/>
  <c r="BE250"/>
  <c r="T250"/>
  <c r="R250"/>
  <c r="P250"/>
  <c r="BK250"/>
  <c r="J250"/>
  <c r="BF250"/>
  <c r="BI248"/>
  <c r="BH248"/>
  <c r="BG248"/>
  <c r="BE248"/>
  <c r="T248"/>
  <c r="R248"/>
  <c r="P248"/>
  <c r="BK248"/>
  <c r="J248"/>
  <c r="BF248"/>
  <c r="BI247"/>
  <c r="BH247"/>
  <c r="BG247"/>
  <c r="BE247"/>
  <c r="T247"/>
  <c r="R247"/>
  <c r="P247"/>
  <c r="BK247"/>
  <c r="J247"/>
  <c r="BF247"/>
  <c r="BI245"/>
  <c r="BH245"/>
  <c r="BG245"/>
  <c r="BE245"/>
  <c r="T245"/>
  <c r="R245"/>
  <c r="P245"/>
  <c r="BK245"/>
  <c r="J245"/>
  <c r="BF245"/>
  <c r="BI244"/>
  <c r="BH244"/>
  <c r="BG244"/>
  <c r="BE244"/>
  <c r="T244"/>
  <c r="R244"/>
  <c r="P244"/>
  <c r="BK244"/>
  <c r="J244"/>
  <c r="BF244"/>
  <c r="BI242"/>
  <c r="BH242"/>
  <c r="BG242"/>
  <c r="BE242"/>
  <c r="T242"/>
  <c r="R242"/>
  <c r="P242"/>
  <c r="BK242"/>
  <c r="J242"/>
  <c r="BF242"/>
  <c r="BI241"/>
  <c r="BH241"/>
  <c r="BG241"/>
  <c r="BE241"/>
  <c r="T241"/>
  <c r="R241"/>
  <c r="P241"/>
  <c r="BK241"/>
  <c r="J241"/>
  <c r="BF241"/>
  <c r="BI239"/>
  <c r="BH239"/>
  <c r="BG239"/>
  <c r="BE239"/>
  <c r="T239"/>
  <c r="R239"/>
  <c r="P239"/>
  <c r="BK239"/>
  <c r="J239"/>
  <c r="BF239"/>
  <c r="BI238"/>
  <c r="BH238"/>
  <c r="BG238"/>
  <c r="BE238"/>
  <c r="T238"/>
  <c r="R238"/>
  <c r="P238"/>
  <c r="BK238"/>
  <c r="J238"/>
  <c r="BF238"/>
  <c r="BI236"/>
  <c r="BH236"/>
  <c r="BG236"/>
  <c r="BE236"/>
  <c r="T236"/>
  <c r="R236"/>
  <c r="P236"/>
  <c r="BK236"/>
  <c r="J236"/>
  <c r="BF236"/>
  <c r="BI234"/>
  <c r="BH234"/>
  <c r="BG234"/>
  <c r="BE234"/>
  <c r="T234"/>
  <c r="R234"/>
  <c r="P234"/>
  <c r="BK234"/>
  <c r="J234"/>
  <c r="BF234"/>
  <c r="BI232"/>
  <c r="BH232"/>
  <c r="BG232"/>
  <c r="BE232"/>
  <c r="T232"/>
  <c r="R232"/>
  <c r="P232"/>
  <c r="BK232"/>
  <c r="J232"/>
  <c r="BF232"/>
  <c r="BI230"/>
  <c r="BH230"/>
  <c r="BG230"/>
  <c r="BE230"/>
  <c r="T230"/>
  <c r="R230"/>
  <c r="P230"/>
  <c r="BK230"/>
  <c r="J230"/>
  <c r="BF230"/>
  <c r="BI229"/>
  <c r="BH229"/>
  <c r="BG229"/>
  <c r="BE229"/>
  <c r="T229"/>
  <c r="R229"/>
  <c r="P229"/>
  <c r="BK229"/>
  <c r="J229"/>
  <c r="BF229"/>
  <c r="BI228"/>
  <c r="BH228"/>
  <c r="BG228"/>
  <c r="BE228"/>
  <c r="T228"/>
  <c r="R228"/>
  <c r="P228"/>
  <c r="BK228"/>
  <c r="J228"/>
  <c r="BF228"/>
  <c r="BI227"/>
  <c r="BH227"/>
  <c r="BG227"/>
  <c r="BE227"/>
  <c r="T227"/>
  <c r="R227"/>
  <c r="P227"/>
  <c r="BK227"/>
  <c r="J227"/>
  <c r="BF227"/>
  <c r="BI226"/>
  <c r="BH226"/>
  <c r="BG226"/>
  <c r="BE226"/>
  <c r="T226"/>
  <c r="T225"/>
  <c r="R226"/>
  <c r="R225"/>
  <c r="P226"/>
  <c r="P225"/>
  <c r="BK226"/>
  <c r="BK225"/>
  <c r="J225" s="1"/>
  <c r="J106" s="1"/>
  <c r="J226"/>
  <c r="BF226" s="1"/>
  <c r="BI224"/>
  <c r="BH224"/>
  <c r="BG224"/>
  <c r="BE224"/>
  <c r="T224"/>
  <c r="R224"/>
  <c r="P224"/>
  <c r="BK224"/>
  <c r="J224"/>
  <c r="BF224"/>
  <c r="BI223"/>
  <c r="BH223"/>
  <c r="BG223"/>
  <c r="BE223"/>
  <c r="T223"/>
  <c r="R223"/>
  <c r="P223"/>
  <c r="BK223"/>
  <c r="J223"/>
  <c r="BF223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19"/>
  <c r="BH219"/>
  <c r="BG219"/>
  <c r="BE219"/>
  <c r="T219"/>
  <c r="R219"/>
  <c r="P219"/>
  <c r="BK219"/>
  <c r="J219"/>
  <c r="BF219"/>
  <c r="BI218"/>
  <c r="BH218"/>
  <c r="BG218"/>
  <c r="BE218"/>
  <c r="T218"/>
  <c r="R218"/>
  <c r="P218"/>
  <c r="BK218"/>
  <c r="J218"/>
  <c r="BF218"/>
  <c r="BI217"/>
  <c r="BH217"/>
  <c r="BG217"/>
  <c r="BE217"/>
  <c r="T217"/>
  <c r="R217"/>
  <c r="P217"/>
  <c r="BK217"/>
  <c r="J217"/>
  <c r="BF217"/>
  <c r="BI216"/>
  <c r="BH216"/>
  <c r="BG216"/>
  <c r="BE216"/>
  <c r="T216"/>
  <c r="R216"/>
  <c r="P216"/>
  <c r="BK216"/>
  <c r="J216"/>
  <c r="BF216"/>
  <c r="BI215"/>
  <c r="BH215"/>
  <c r="BG215"/>
  <c r="BE215"/>
  <c r="T215"/>
  <c r="R215"/>
  <c r="P215"/>
  <c r="BK215"/>
  <c r="J215"/>
  <c r="BF215"/>
  <c r="BI213"/>
  <c r="BH213"/>
  <c r="BG213"/>
  <c r="BE213"/>
  <c r="T213"/>
  <c r="R213"/>
  <c r="P213"/>
  <c r="BK213"/>
  <c r="J213"/>
  <c r="BF213"/>
  <c r="BI211"/>
  <c r="BH211"/>
  <c r="BG211"/>
  <c r="BE211"/>
  <c r="T211"/>
  <c r="R211"/>
  <c r="P211"/>
  <c r="BK211"/>
  <c r="J211"/>
  <c r="BF211"/>
  <c r="BI209"/>
  <c r="BH209"/>
  <c r="BG209"/>
  <c r="BE209"/>
  <c r="T209"/>
  <c r="R209"/>
  <c r="P209"/>
  <c r="BK209"/>
  <c r="J209"/>
  <c r="BF209"/>
  <c r="BI207"/>
  <c r="BH207"/>
  <c r="BG207"/>
  <c r="BE207"/>
  <c r="T207"/>
  <c r="R207"/>
  <c r="P207"/>
  <c r="BK207"/>
  <c r="J207"/>
  <c r="BF207"/>
  <c r="BI205"/>
  <c r="BH205"/>
  <c r="BG205"/>
  <c r="BE205"/>
  <c r="T205"/>
  <c r="R205"/>
  <c r="P205"/>
  <c r="BK205"/>
  <c r="J205"/>
  <c r="BF205"/>
  <c r="BI203"/>
  <c r="BH203"/>
  <c r="BG203"/>
  <c r="BE203"/>
  <c r="T203"/>
  <c r="R203"/>
  <c r="P203"/>
  <c r="BK203"/>
  <c r="J203"/>
  <c r="BF203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R194" s="1"/>
  <c r="P197"/>
  <c r="BK197"/>
  <c r="J197"/>
  <c r="BF197"/>
  <c r="BI196"/>
  <c r="BH196"/>
  <c r="BG196"/>
  <c r="BE196"/>
  <c r="T196"/>
  <c r="R196"/>
  <c r="P196"/>
  <c r="BK196"/>
  <c r="BK194" s="1"/>
  <c r="J194" s="1"/>
  <c r="J105" s="1"/>
  <c r="J196"/>
  <c r="BF196"/>
  <c r="BI195"/>
  <c r="BH195"/>
  <c r="BG195"/>
  <c r="BE195"/>
  <c r="T195"/>
  <c r="T194"/>
  <c r="R195"/>
  <c r="P195"/>
  <c r="P194"/>
  <c r="BK195"/>
  <c r="J195"/>
  <c r="BF195" s="1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7"/>
  <c r="BH187"/>
  <c r="BG187"/>
  <c r="BE187"/>
  <c r="T187"/>
  <c r="R187"/>
  <c r="P187"/>
  <c r="BK187"/>
  <c r="J187"/>
  <c r="BF187"/>
  <c r="BI185"/>
  <c r="BH185"/>
  <c r="BG185"/>
  <c r="BE185"/>
  <c r="T185"/>
  <c r="R185"/>
  <c r="P185"/>
  <c r="BK185"/>
  <c r="J185"/>
  <c r="BF185"/>
  <c r="BI183"/>
  <c r="BH183"/>
  <c r="BG183"/>
  <c r="BE183"/>
  <c r="T183"/>
  <c r="R183"/>
  <c r="P183"/>
  <c r="BK183"/>
  <c r="J183"/>
  <c r="BF183"/>
  <c r="BI181"/>
  <c r="BH181"/>
  <c r="BG181"/>
  <c r="BE181"/>
  <c r="T181"/>
  <c r="T180"/>
  <c r="T179" s="1"/>
  <c r="R181"/>
  <c r="R180" s="1"/>
  <c r="P181"/>
  <c r="P180"/>
  <c r="P179" s="1"/>
  <c r="BK181"/>
  <c r="BK180" s="1"/>
  <c r="J181"/>
  <c r="BF181"/>
  <c r="BI178"/>
  <c r="BH178"/>
  <c r="BG178"/>
  <c r="BE178"/>
  <c r="T178"/>
  <c r="R178"/>
  <c r="R174" s="1"/>
  <c r="P178"/>
  <c r="BK178"/>
  <c r="J178"/>
  <c r="BF178"/>
  <c r="BI176"/>
  <c r="BH176"/>
  <c r="BG176"/>
  <c r="BE176"/>
  <c r="T176"/>
  <c r="R176"/>
  <c r="P176"/>
  <c r="BK176"/>
  <c r="BK174" s="1"/>
  <c r="J174" s="1"/>
  <c r="J102" s="1"/>
  <c r="J176"/>
  <c r="BF176"/>
  <c r="BI175"/>
  <c r="BH175"/>
  <c r="BG175"/>
  <c r="BE175"/>
  <c r="T175"/>
  <c r="T174"/>
  <c r="R175"/>
  <c r="P175"/>
  <c r="P174"/>
  <c r="BK175"/>
  <c r="J175"/>
  <c r="BF175" s="1"/>
  <c r="BI172"/>
  <c r="BH172"/>
  <c r="BG172"/>
  <c r="BE172"/>
  <c r="T172"/>
  <c r="R172"/>
  <c r="P172"/>
  <c r="BK172"/>
  <c r="J172"/>
  <c r="BF172"/>
  <c r="BI170"/>
  <c r="BH170"/>
  <c r="BG170"/>
  <c r="BE170"/>
  <c r="T170"/>
  <c r="R170"/>
  <c r="P170"/>
  <c r="BK170"/>
  <c r="J170"/>
  <c r="BF170"/>
  <c r="BI166"/>
  <c r="BH166"/>
  <c r="BG166"/>
  <c r="BE166"/>
  <c r="T166"/>
  <c r="R166"/>
  <c r="P166"/>
  <c r="BK166"/>
  <c r="J166"/>
  <c r="BF166"/>
  <c r="BI164"/>
  <c r="BH164"/>
  <c r="BG164"/>
  <c r="BE164"/>
  <c r="T164"/>
  <c r="T163"/>
  <c r="R164"/>
  <c r="R163"/>
  <c r="P164"/>
  <c r="P163"/>
  <c r="BK164"/>
  <c r="BK163"/>
  <c r="J163" s="1"/>
  <c r="J101" s="1"/>
  <c r="J164"/>
  <c r="BF164" s="1"/>
  <c r="BI161"/>
  <c r="BH161"/>
  <c r="BG161"/>
  <c r="BE161"/>
  <c r="T161"/>
  <c r="R161"/>
  <c r="P161"/>
  <c r="BK161"/>
  <c r="J161"/>
  <c r="BF161"/>
  <c r="BI159"/>
  <c r="BH159"/>
  <c r="BG159"/>
  <c r="BE159"/>
  <c r="T159"/>
  <c r="R159"/>
  <c r="P159"/>
  <c r="BK159"/>
  <c r="J159"/>
  <c r="BF159"/>
  <c r="BI157"/>
  <c r="BH157"/>
  <c r="BG157"/>
  <c r="BE157"/>
  <c r="T157"/>
  <c r="T156"/>
  <c r="R157"/>
  <c r="R156"/>
  <c r="P157"/>
  <c r="P156"/>
  <c r="BK157"/>
  <c r="BK156"/>
  <c r="J156" s="1"/>
  <c r="J100" s="1"/>
  <c r="J157"/>
  <c r="BF157" s="1"/>
  <c r="BI152"/>
  <c r="BH152"/>
  <c r="BG152"/>
  <c r="BE152"/>
  <c r="T152"/>
  <c r="T151"/>
  <c r="R152"/>
  <c r="R151"/>
  <c r="P152"/>
  <c r="P151"/>
  <c r="BK152"/>
  <c r="BK151"/>
  <c r="J151" s="1"/>
  <c r="J99" s="1"/>
  <c r="J152"/>
  <c r="BF152" s="1"/>
  <c r="BI147"/>
  <c r="BH147"/>
  <c r="BG147"/>
  <c r="BE147"/>
  <c r="T147"/>
  <c r="T146"/>
  <c r="R147"/>
  <c r="R146"/>
  <c r="P147"/>
  <c r="P146"/>
  <c r="BK147"/>
  <c r="BK146"/>
  <c r="J146" s="1"/>
  <c r="J98" s="1"/>
  <c r="J147"/>
  <c r="BF147" s="1"/>
  <c r="BI144"/>
  <c r="BH144"/>
  <c r="BG144"/>
  <c r="BE144"/>
  <c r="T144"/>
  <c r="R144"/>
  <c r="P144"/>
  <c r="BK144"/>
  <c r="BK141" s="1"/>
  <c r="J141" s="1"/>
  <c r="J97" s="1"/>
  <c r="J144"/>
  <c r="BF144"/>
  <c r="BI142"/>
  <c r="BH142"/>
  <c r="BG142"/>
  <c r="BE142"/>
  <c r="T142"/>
  <c r="T141"/>
  <c r="R142"/>
  <c r="R141"/>
  <c r="P142"/>
  <c r="P141"/>
  <c r="BK142"/>
  <c r="J142"/>
  <c r="BF142" s="1"/>
  <c r="BI139"/>
  <c r="BH139"/>
  <c r="BG139"/>
  <c r="BE139"/>
  <c r="T139"/>
  <c r="R139"/>
  <c r="P139"/>
  <c r="BK139"/>
  <c r="J139"/>
  <c r="BF139"/>
  <c r="BI137"/>
  <c r="BH137"/>
  <c r="BG137"/>
  <c r="BE137"/>
  <c r="T137"/>
  <c r="R137"/>
  <c r="P137"/>
  <c r="BK137"/>
  <c r="J137"/>
  <c r="BF137"/>
  <c r="BI135"/>
  <c r="BH135"/>
  <c r="BG135"/>
  <c r="BE135"/>
  <c r="T135"/>
  <c r="R135"/>
  <c r="R128" s="1"/>
  <c r="R127" s="1"/>
  <c r="P135"/>
  <c r="BK135"/>
  <c r="J135"/>
  <c r="BF135"/>
  <c r="BI131"/>
  <c r="BH131"/>
  <c r="BG131"/>
  <c r="BE131"/>
  <c r="T131"/>
  <c r="R131"/>
  <c r="P131"/>
  <c r="BK131"/>
  <c r="J131"/>
  <c r="BF131"/>
  <c r="BI129"/>
  <c r="F35"/>
  <c r="BD95" i="1" s="1"/>
  <c r="BD94" s="1"/>
  <c r="W33" s="1"/>
  <c r="BH129" i="2"/>
  <c r="F34" s="1"/>
  <c r="BC95" i="1" s="1"/>
  <c r="BC94" s="1"/>
  <c r="BG129" i="2"/>
  <c r="F33"/>
  <c r="BB95" i="1" s="1"/>
  <c r="BB94" s="1"/>
  <c r="BE129" i="2"/>
  <c r="F31" s="1"/>
  <c r="AZ95" i="1" s="1"/>
  <c r="AZ94" s="1"/>
  <c r="T129" i="2"/>
  <c r="T128"/>
  <c r="T127" s="1"/>
  <c r="R129"/>
  <c r="P129"/>
  <c r="P128"/>
  <c r="P127" s="1"/>
  <c r="BK129"/>
  <c r="BK128" s="1"/>
  <c r="J129"/>
  <c r="BF129" s="1"/>
  <c r="J123"/>
  <c r="J122"/>
  <c r="F122"/>
  <c r="F120"/>
  <c r="E118"/>
  <c r="J90"/>
  <c r="J89"/>
  <c r="F89"/>
  <c r="F87"/>
  <c r="E85"/>
  <c r="J16"/>
  <c r="E16"/>
  <c r="F90" s="1"/>
  <c r="J15"/>
  <c r="J10"/>
  <c r="J87" s="1"/>
  <c r="AS94" i="1"/>
  <c r="L90"/>
  <c r="AM90"/>
  <c r="AM89"/>
  <c r="L89"/>
  <c r="AM87"/>
  <c r="L87"/>
  <c r="L85"/>
  <c r="L84"/>
  <c r="AV94" l="1"/>
  <c r="W29"/>
  <c r="W32"/>
  <c r="AY94"/>
  <c r="BK179" i="2"/>
  <c r="J179" s="1"/>
  <c r="J103" s="1"/>
  <c r="J180"/>
  <c r="J104" s="1"/>
  <c r="R126"/>
  <c r="P126"/>
  <c r="AU95" i="1" s="1"/>
  <c r="AU94" s="1"/>
  <c r="J32" i="2"/>
  <c r="AW95" i="1" s="1"/>
  <c r="F32" i="2"/>
  <c r="BA95" i="1" s="1"/>
  <c r="BA94" s="1"/>
  <c r="AX94"/>
  <c r="W31"/>
  <c r="BK127" i="2"/>
  <c r="J128"/>
  <c r="J96" s="1"/>
  <c r="T126"/>
  <c r="R179"/>
  <c r="J120"/>
  <c r="F123"/>
  <c r="J31"/>
  <c r="AV95" i="1" s="1"/>
  <c r="BK126" i="2" l="1"/>
  <c r="J126" s="1"/>
  <c r="J127"/>
  <c r="J95" s="1"/>
  <c r="AK29" i="1"/>
  <c r="AT95"/>
  <c r="AW94"/>
  <c r="AK30" s="1"/>
  <c r="W30"/>
  <c r="J28" i="2" l="1"/>
  <c r="J94"/>
  <c r="AT94" i="1"/>
  <c r="AG95" l="1"/>
  <c r="J37" i="2"/>
  <c r="AG94" i="1" l="1"/>
  <c r="AN95"/>
  <c r="AK26" l="1"/>
  <c r="AK35" s="1"/>
  <c r="AN94"/>
</calcChain>
</file>

<file path=xl/sharedStrings.xml><?xml version="1.0" encoding="utf-8"?>
<sst xmlns="http://schemas.openxmlformats.org/spreadsheetml/2006/main" count="2722" uniqueCount="703">
  <si>
    <t>Export Komplet</t>
  </si>
  <si>
    <t/>
  </si>
  <si>
    <t>2.0</t>
  </si>
  <si>
    <t>ZAMOK</t>
  </si>
  <si>
    <t>False</t>
  </si>
  <si>
    <t>{644898da-c3d3-43fe-9ee4-215a7fb31d2d}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</si>
  <si>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</si>
  <si>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</si>
  <si>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</si>
  <si>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</si>
  <si>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</si>
  <si>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</si>
  <si>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</si>
  <si>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</si>
  <si>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20822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</si>
  <si>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</si>
  <si>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</si>
  <si>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DPH Žampach - rekonstrukce objektu DOMÁCNOST PRO SPECIALIZOVANOU SLUŽBU</t>
  </si>
  <si>
    <t>KSO:</t>
  </si>
  <si>
    <t>CC-CZ:</t>
  </si>
  <si>
    <t>Místo:</t>
  </si>
  <si>
    <t>Žampach</t>
  </si>
  <si>
    <t>Datum:</t>
  </si>
  <si>
    <t>18. 12. 2019</t>
  </si>
  <si>
    <t>Zadavatel:</t>
  </si>
  <si>
    <t>IČ:</t>
  </si>
  <si>
    <t>00854271</t>
  </si>
  <si>
    <t>Domov pod hradem Žampach</t>
  </si>
  <si>
    <t>DIČ:</t>
  </si>
  <si>
    <t>Uchazeč:</t>
  </si>
  <si>
    <t>Vyplň údaj</t>
  </si>
  <si>
    <t>Projektant:</t>
  </si>
  <si>
    <t>13563211</t>
  </si>
  <si>
    <t>Zdeněk Číž, Krátká 934, 563 01 Lanškroun</t>
  </si>
  <si>
    <t>True</t>
  </si>
  <si>
    <t>Zpracovatel:</t>
  </si>
  <si>
    <t>135 63 211</t>
  </si>
  <si>
    <t>Zdeněk Číž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</si>
  <si>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</si>
  <si>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</si>
  <si>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</si>
  <si>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</si>
  <si>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</si>
  <si>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</si>
  <si>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</si>
  <si>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</si>
  <si>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</si>
  <si>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</si>
  <si>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</si>
  <si>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</si>
  <si>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</si>
  <si>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</si>
  <si>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</si>
  <si>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</si>
  <si>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</si>
  <si>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</si>
  <si>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</si>
  <si>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</si>
  <si>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</si>
  <si>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</si>
  <si>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</si>
  <si>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</si>
  <si>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</si>
  <si>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</si>
  <si>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</si>
  <si>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</si>
  <si>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</si>
  <si>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</si>
  <si>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</si>
  <si>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</si>
  <si>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</si>
  <si>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</si>
  <si>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</si>
  <si>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</si>
  <si>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</si>
  <si>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</si>
  <si>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</si>
  <si>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</si>
  <si>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</si>
  <si>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</si>
  <si>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</si>
  <si>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</si>
  <si>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</si>
  <si>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</si>
  <si>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</si>
  <si>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</si>
  <si>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</si>
  <si>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</si>
  <si>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</si>
  <si>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</si>
  <si>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</si>
  <si>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</si>
  <si>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</si>
  <si>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</si>
  <si>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</si>
  <si>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</si>
  <si>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</si>
  <si>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</si>
  <si>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</si>
  <si>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</si>
  <si>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</si>
  <si>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</si>
  <si>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</si>
  <si>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</si>
  <si>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</si>
  <si>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</si>
  <si>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</si>
  <si>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</si>
  <si>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</si>
  <si>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</si>
  <si>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</si>
  <si>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</si>
  <si>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</si>
  <si>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</si>
  <si>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</si>
  <si>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</si>
  <si>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</si>
  <si>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</si>
  <si>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</si>
  <si>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</si>
  <si>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</si>
  <si>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</si>
  <si>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</si>
  <si>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</si>
  <si>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130001101</t>
  </si>
  <si>
    <t>Příplatek k cenám hloubených vykopávek za ztížení vykopávky  v blízkosti podzemního vedení nebo výbušnin pro jakoukoliv třídu horniny</t>
  </si>
  <si>
    <t>m3</t>
  </si>
  <si>
    <t>CS ÚRS 2019 01</t>
  </si>
  <si>
    <t>4</t>
  </si>
  <si>
    <t>2</t>
  </si>
  <si>
    <t>-1997182842</t>
  </si>
  <si>
    <t>VV</t>
  </si>
  <si>
    <t>"K1+K2" 0,6*1,2*0,6*2</t>
  </si>
  <si>
    <t>139711101</t>
  </si>
  <si>
    <t>Vykopávka v uzavřených prostorách  s naložením výkopku na dopravní prostředek v hornině tř. 1 až 4</t>
  </si>
  <si>
    <t>-2103514224</t>
  </si>
  <si>
    <t>"K" (0,66+0,52)/2*0,6*3,3+(0,62+0,46)/2*0,6*5,5+0,56*0,6*0,4+(0,61+0,58)/2*0,6*1,3+0,55*0,6*0,4</t>
  </si>
  <si>
    <t>"K" (0,87+0,82)/2*0,6*1,8+(0,87+0,85)/2*0,6*0,9</t>
  </si>
  <si>
    <t>Součet</t>
  </si>
  <si>
    <t>3</t>
  </si>
  <si>
    <t>162201102</t>
  </si>
  <si>
    <t>Vodorovné přemístění výkopku nebo sypaniny po suchu  na obvyklém dopravním prostředku, bez naložení výkopku, avšak se složením bez rozhrnutí z horniny tř. 1 až 4 na vzdálenost přes 20 do 50 m</t>
  </si>
  <si>
    <t>1339771236</t>
  </si>
  <si>
    <t>5,058</t>
  </si>
  <si>
    <t>162701103</t>
  </si>
  <si>
    <t>Vodorovné přemístění výkopku nebo sypaniny po suchu  na obvyklém dopravním prostředku, bez naložení výkopku, avšak se složením bez rozhrnutí z horniny tř. 1 až 4 na vzdálenost přes 7 000 do 8 000 m</t>
  </si>
  <si>
    <t>116489426</t>
  </si>
  <si>
    <t>5</t>
  </si>
  <si>
    <t>171201101</t>
  </si>
  <si>
    <t>Uložení sypaniny do násypů s rozprostřením sypaniny ve vrstvách a s hrubým urovnáním nezhutněných z jakýchkoliv hornin</t>
  </si>
  <si>
    <t>CS ÚRS 2015 02</t>
  </si>
  <si>
    <t>1381057248</t>
  </si>
  <si>
    <t>Zakládání</t>
  </si>
  <si>
    <t>6</t>
  </si>
  <si>
    <t>275313511</t>
  </si>
  <si>
    <t>Základy z betonu prostého patky a bloky z betonu kamenem neprokládaného tř. C 12/15</t>
  </si>
  <si>
    <t>-139391421</t>
  </si>
  <si>
    <t>"K" 0,3*0,3*0,3*7</t>
  </si>
  <si>
    <t>7</t>
  </si>
  <si>
    <t>275351111</t>
  </si>
  <si>
    <t>Bednění základových konstrukcí bloků tradiční oboustranné</t>
  </si>
  <si>
    <t>m2</t>
  </si>
  <si>
    <t>282302912</t>
  </si>
  <si>
    <t>"K" (0,3*0,3)*4*7</t>
  </si>
  <si>
    <t>Svislé a kompletní konstrukce</t>
  </si>
  <si>
    <t>8</t>
  </si>
  <si>
    <t>346481111</t>
  </si>
  <si>
    <t>Zaplentování rýh, potrubí, válcovaných nosníků, výklenků nebo nik jakéhokoliv tvaru, na maltu ve stěnách nebo před stěnami rabicovým pletivem</t>
  </si>
  <si>
    <t>CS ÚRS 2016 01</t>
  </si>
  <si>
    <t>722511517</t>
  </si>
  <si>
    <t>"K" 1,8+0,9+1,2+0,4+1,0</t>
  </si>
  <si>
    <t>"V" 1,0+7,1+3,4+2,0+1,3+4,1</t>
  </si>
  <si>
    <t>Vodorovné konstrukce</t>
  </si>
  <si>
    <t>9</t>
  </si>
  <si>
    <t>451573111</t>
  </si>
  <si>
    <t>Lože pod potrubí, stoky a drobné objekty v otevřeném výkopu z písku a štěrkopísku do 63 mm</t>
  </si>
  <si>
    <t>2041002258</t>
  </si>
  <si>
    <t>Úpravy povrchů, podlahy a osazování výplní</t>
  </si>
  <si>
    <t>96</t>
  </si>
  <si>
    <t>612335403</t>
  </si>
  <si>
    <t>Oprava cementové omítky vnitřních ploch  hrubé, tloušťky do 20 mm, stěn, v rozsahu opravované plochy přes 30 do 50%</t>
  </si>
  <si>
    <t>1861917526</t>
  </si>
  <si>
    <t>"V" 1,0*4*1,0</t>
  </si>
  <si>
    <t>10</t>
  </si>
  <si>
    <t>631312141</t>
  </si>
  <si>
    <t>Doplnění dosavadních mazanin prostým betonem s dodáním hmot, bez potěru, plochy jednotlivě rýh v dosavadních mazaninách</t>
  </si>
  <si>
    <t>-187048824</t>
  </si>
  <si>
    <t>"K" (3,3+5,5+0,4+1,3+0,4+1,8+0,9)*0,6*0,12</t>
  </si>
  <si>
    <t>11</t>
  </si>
  <si>
    <t>631319012</t>
  </si>
  <si>
    <t>Příplatek k cenám mazanin  za úpravu povrchu mazaniny přehlazením, mazanina tl. přes 80 do 120 mm</t>
  </si>
  <si>
    <t>-2121280436</t>
  </si>
  <si>
    <t>0,979</t>
  </si>
  <si>
    <t>Ostatní konstrukce a práce, bourání</t>
  </si>
  <si>
    <t>12</t>
  </si>
  <si>
    <t>965042141</t>
  </si>
  <si>
    <t>Bourání podkladů pod dlažby nebo litých celistvých podlah a mazanin betonových nebo z litého asfaltu tl. do 100 mm, plochy přes 4 m2</t>
  </si>
  <si>
    <t>1991466737</t>
  </si>
  <si>
    <t>13</t>
  </si>
  <si>
    <t>974031164</t>
  </si>
  <si>
    <t>Vysekání rýh ve zdivu cihelném na maltu vápennou nebo vápenocementovou do hl. 150 mm a šířky do 150 mm</t>
  </si>
  <si>
    <t>m</t>
  </si>
  <si>
    <t>-1310062835</t>
  </si>
  <si>
    <t>14</t>
  </si>
  <si>
    <t>977151116</t>
  </si>
  <si>
    <t>Jádrové vrty diamantovými korunkami do stavebních materiálů (železobetonu, betonu, cihel, obkladů, dlažeb, kamene) průměru přes 70 do 80 mm</t>
  </si>
  <si>
    <t>1051772798</t>
  </si>
  <si>
    <t>"V" 2*0,7+0,5+2*0,2</t>
  </si>
  <si>
    <t>95</t>
  </si>
  <si>
    <t>977151125</t>
  </si>
  <si>
    <t>Jádrové vrty diamantovými korunkami do stavebních materiálů (železobetonu, betonu, cihel, obkladů, dlažeb, kamene) průměru přes 180 do 200 mm</t>
  </si>
  <si>
    <t>2047786559</t>
  </si>
  <si>
    <t>"K" 1,0+0,8+0,7</t>
  </si>
  <si>
    <t>997</t>
  </si>
  <si>
    <t>Přesun sutě</t>
  </si>
  <si>
    <t>997002511</t>
  </si>
  <si>
    <t>Vodorovné přemístění suti a vybouraných hmot bez naložení, se složením a hrubým urovnáním na vzdálenost do 1 km</t>
  </si>
  <si>
    <t>t</t>
  </si>
  <si>
    <t>1395617401</t>
  </si>
  <si>
    <t>16</t>
  </si>
  <si>
    <t>997002519</t>
  </si>
  <si>
    <t>Vodorovné přemístění suti a vybouraných hmot bez naložení, se složením a hrubým urovnáním Příplatek k ceně za každý další i započatý 1 km přes 1 km</t>
  </si>
  <si>
    <t>-1384710796</t>
  </si>
  <si>
    <t>3,708*7 'Přepočtené koeficientem množství</t>
  </si>
  <si>
    <t>17</t>
  </si>
  <si>
    <t>997013802</t>
  </si>
  <si>
    <t>Poplatek za uložení stavebního odpadu na skládce (skládkovné) železobetonového</t>
  </si>
  <si>
    <t>1550795538</t>
  </si>
  <si>
    <t>PSV</t>
  </si>
  <si>
    <t>Práce a dodávky PSV</t>
  </si>
  <si>
    <t>711</t>
  </si>
  <si>
    <t>Izolace proti vodě, vlhkosti a plynům</t>
  </si>
  <si>
    <t>18</t>
  </si>
  <si>
    <t>711111001</t>
  </si>
  <si>
    <t>Provedení izolace proti zemní vlhkosti natěradly a tmely za studena na ploše vodorovné V nátěrem penetračním</t>
  </si>
  <si>
    <t>1027315040</t>
  </si>
  <si>
    <t>"K" (3,3+5,5+0,4+1,3+0,4+1,8+0,9)*0,6</t>
  </si>
  <si>
    <t>19</t>
  </si>
  <si>
    <t>M</t>
  </si>
  <si>
    <t>111631500</t>
  </si>
  <si>
    <t>Výrobky asfaltové izolační a zálivkové hmoty asfalty oxidované stavebně-izolační k penetraci suchých a očištěných podkladů pod asfaltové izolační krytiny a izolace ALP/9 bal 9 kg</t>
  </si>
  <si>
    <t>32</t>
  </si>
  <si>
    <t>-196645674</t>
  </si>
  <si>
    <t>8,16*0,0003 'Přepočtené koeficientem množství</t>
  </si>
  <si>
    <t>20</t>
  </si>
  <si>
    <t>711131811</t>
  </si>
  <si>
    <t>Odstranění izolace proti zemní vlhkosti na ploše vodorovné V</t>
  </si>
  <si>
    <t>1598715972</t>
  </si>
  <si>
    <t>8,16</t>
  </si>
  <si>
    <t>711141559</t>
  </si>
  <si>
    <t>Provedení izolace proti zemní vlhkosti pásy přitavením NAIP na ploše vodorovné V</t>
  </si>
  <si>
    <t>1408796378</t>
  </si>
  <si>
    <t>22</t>
  </si>
  <si>
    <t>628522640</t>
  </si>
  <si>
    <t>Pásy s modifikovaným asfaltem vložka skelná tkanina asfaltované hydroizolační pásy modifikované SBS (styren - butadien - styren) posyp jemnozrný minerální, spodní strana PE folie Sklodek 40 special mineral</t>
  </si>
  <si>
    <t>-421789406</t>
  </si>
  <si>
    <t>23</t>
  </si>
  <si>
    <t>711747067</t>
  </si>
  <si>
    <t>Provedení detailů pásy přitavením  opracování trubních prostupů pod těsnící objímkou, průměru do 300 mm, NAIP</t>
  </si>
  <si>
    <t>kus</t>
  </si>
  <si>
    <t>-702347978</t>
  </si>
  <si>
    <t>"K" 7</t>
  </si>
  <si>
    <t>24</t>
  </si>
  <si>
    <t>28342013</t>
  </si>
  <si>
    <t>manžeta těsnící pro prostupy hydroizolací z PVC uzavřená kruhová vnitřní průměr 90-114</t>
  </si>
  <si>
    <t>1734313619</t>
  </si>
  <si>
    <t>25</t>
  </si>
  <si>
    <t>998711103</t>
  </si>
  <si>
    <t>Přesun hmot pro izolace proti vodě, vlhkosti a plynům  stanovený z hmotnosti přesunovaného materiálu vodorovná dopravní vzdálenost do 50 m v objektech výšky přes 12 do 60 m</t>
  </si>
  <si>
    <t>2026755672</t>
  </si>
  <si>
    <t>721</t>
  </si>
  <si>
    <t>Zdravotechnika - vnitřní kanalizace</t>
  </si>
  <si>
    <t>26</t>
  </si>
  <si>
    <t>721171803</t>
  </si>
  <si>
    <t>Demontáž potrubí z novodurových trub  odpadních nebo připojovacích do D 75</t>
  </si>
  <si>
    <t>2050913832</t>
  </si>
  <si>
    <t>27</t>
  </si>
  <si>
    <t>721171808</t>
  </si>
  <si>
    <t>Demontáž potrubí z novodurových trub  odpadních nebo připojovacích přes 75 do D 114</t>
  </si>
  <si>
    <t>-512520270</t>
  </si>
  <si>
    <t>28</t>
  </si>
  <si>
    <t>721171809</t>
  </si>
  <si>
    <t>Demontáž potrubí z novodurových trub  odpadních nebo připojovacích přes 114 do D 160</t>
  </si>
  <si>
    <t>578976982</t>
  </si>
  <si>
    <t>29</t>
  </si>
  <si>
    <t>721171905</t>
  </si>
  <si>
    <t>Opravy odpadního potrubí plastového  vsazení odbočky do potrubí DN 110</t>
  </si>
  <si>
    <t>-1763510804</t>
  </si>
  <si>
    <t>97</t>
  </si>
  <si>
    <t>721171913</t>
  </si>
  <si>
    <t>Opravy odpadního potrubí plastového  propojení dosavadního potrubí DN 50</t>
  </si>
  <si>
    <t>-2014167015</t>
  </si>
  <si>
    <t>30</t>
  </si>
  <si>
    <t>721171916</t>
  </si>
  <si>
    <t>Opravy odpadního potrubí plastového  propojení dosavadního potrubí DN 125</t>
  </si>
  <si>
    <t>-825336176</t>
  </si>
  <si>
    <t>98</t>
  </si>
  <si>
    <t>721173401</t>
  </si>
  <si>
    <t>Potrubí z plastových trub PVC SN4 svodné (ležaté) DN 110</t>
  </si>
  <si>
    <t>-532392323</t>
  </si>
  <si>
    <t>5,4+0,3+0,4</t>
  </si>
  <si>
    <t>31</t>
  </si>
  <si>
    <t>721173402</t>
  </si>
  <si>
    <t>Potrubí z plastových trub KG Systém (SN4) svodné (ležaté) DN 125</t>
  </si>
  <si>
    <t>-1674580858</t>
  </si>
  <si>
    <t>3,3+0,4+1,3+1,8+1,0</t>
  </si>
  <si>
    <t>721174025</t>
  </si>
  <si>
    <t>Potrubí z plastových trub HT Systém (polypropylenové PPs) odpadní (svislé) DN 100</t>
  </si>
  <si>
    <t>-1124985180</t>
  </si>
  <si>
    <t>2,1+0,8+2,4+0,9</t>
  </si>
  <si>
    <t>33</t>
  </si>
  <si>
    <t>721174026</t>
  </si>
  <si>
    <t>Potrubí z plastových trub HT Systém (polypropylenové PPs) odpadní (svislé) DN 125</t>
  </si>
  <si>
    <t>-1580673291</t>
  </si>
  <si>
    <t>0,2*4</t>
  </si>
  <si>
    <t>34</t>
  </si>
  <si>
    <t>721174042</t>
  </si>
  <si>
    <t>Potrubí z plastových trub HT Systém (polypropylenové PPs) připojovací DN 40</t>
  </si>
  <si>
    <t>1310575384</t>
  </si>
  <si>
    <t>1,1+0,6+1,8+1,0+2,4</t>
  </si>
  <si>
    <t>35</t>
  </si>
  <si>
    <t>721174043</t>
  </si>
  <si>
    <t>Potrubí z plastových trub HT Systém (polypropylenové PPs) připojovací DN 50</t>
  </si>
  <si>
    <t>-784194381</t>
  </si>
  <si>
    <t>0,9+0,8</t>
  </si>
  <si>
    <t>36</t>
  </si>
  <si>
    <t>721174045</t>
  </si>
  <si>
    <t>Potrubí z plastových trub polypropylenové připojovací DN 110</t>
  </si>
  <si>
    <t>-1073794119</t>
  </si>
  <si>
    <t>0,7+0,9</t>
  </si>
  <si>
    <t>37</t>
  </si>
  <si>
    <t>721194104</t>
  </si>
  <si>
    <t>Vyměření přípojek na potrubí vyvedení a upevnění odpadních výpustek DN 40</t>
  </si>
  <si>
    <t>-1692351349</t>
  </si>
  <si>
    <t>38</t>
  </si>
  <si>
    <t>721194105</t>
  </si>
  <si>
    <t>Vyměření přípojek na potrubí vyvedení a upevnění odpadních výpustek DN 50</t>
  </si>
  <si>
    <t>795567042</t>
  </si>
  <si>
    <t>39</t>
  </si>
  <si>
    <t>721194109</t>
  </si>
  <si>
    <t>Vyměření přípojek na potrubí vyvedení a upevnění odpadních výpustek DN 100</t>
  </si>
  <si>
    <t>1030813220</t>
  </si>
  <si>
    <t>40</t>
  </si>
  <si>
    <t>721211422</t>
  </si>
  <si>
    <t>Podlahové vpusti se svislým odtokem DN 50/75/110 mřížka nerez 138x138</t>
  </si>
  <si>
    <t>1399014876</t>
  </si>
  <si>
    <t>41</t>
  </si>
  <si>
    <t>721220801</t>
  </si>
  <si>
    <t>Demontáž zápachových uzávěrek  do DN 70</t>
  </si>
  <si>
    <t>30548690</t>
  </si>
  <si>
    <t>42</t>
  </si>
  <si>
    <t>721274123</t>
  </si>
  <si>
    <t>Ventily přivzdušňovací odpadních potrubí vnitřní DN 100</t>
  </si>
  <si>
    <t>-1669792503</t>
  </si>
  <si>
    <t>43</t>
  </si>
  <si>
    <t>721290112</t>
  </si>
  <si>
    <t>Zkouška těsnosti kanalizace v objektech vodou DN 150 nebo DN 200</t>
  </si>
  <si>
    <t>1291736115</t>
  </si>
  <si>
    <t>6,1+7,8+6,2+0,8+6,9+1,7+1,6</t>
  </si>
  <si>
    <t>44</t>
  </si>
  <si>
    <t>721290822</t>
  </si>
  <si>
    <t>Vnitrostaveništní přemístění vybouraných (demontovaných) hmot  vnitřní kanalizace vodorovně do 100 m v objektech výšky přes 6 do 12 m</t>
  </si>
  <si>
    <t>1741982030</t>
  </si>
  <si>
    <t>45</t>
  </si>
  <si>
    <t>998721102</t>
  </si>
  <si>
    <t>Přesun hmot pro vnitřní kanalizace stanovený z hmotnosti přesunovaného materiálu vodorovná dopravní vzdálenost do 50 m v objektech výšky přes 6 do 12 m</t>
  </si>
  <si>
    <t>895001091</t>
  </si>
  <si>
    <t>722</t>
  </si>
  <si>
    <t>Zdravotechnika - vnitřní vodovod</t>
  </si>
  <si>
    <t>46</t>
  </si>
  <si>
    <t>722170801</t>
  </si>
  <si>
    <t>Demontáž rozvodů vody z plastů  do Ø 25 mm</t>
  </si>
  <si>
    <t>1256467145</t>
  </si>
  <si>
    <t>47</t>
  </si>
  <si>
    <t>722170943</t>
  </si>
  <si>
    <t>Oprava vodovodního potrubí z plastových trub  spojky pro trubky nátrubkové G 3/4</t>
  </si>
  <si>
    <t>356744338</t>
  </si>
  <si>
    <t>99</t>
  </si>
  <si>
    <t>722170944</t>
  </si>
  <si>
    <t>Oprava vodovodního potrubí z plastových trub  spojky pro trubky nátrubkové G 1</t>
  </si>
  <si>
    <t>-1768407347</t>
  </si>
  <si>
    <t>100</t>
  </si>
  <si>
    <t>722170946</t>
  </si>
  <si>
    <t>Oprava vodovodního potrubí z plastových trub  spojky pro trubky nátrubkové G 6/4</t>
  </si>
  <si>
    <t>824075627</t>
  </si>
  <si>
    <t>48</t>
  </si>
  <si>
    <t>722174001</t>
  </si>
  <si>
    <t>Potrubí z plastových trubek z polypropylenu (PPR) svařovaných polyfuzně PN 16 (SDR 7,4) D 16 x 2,2</t>
  </si>
  <si>
    <t>-1528732056</t>
  </si>
  <si>
    <t>3,9+0,2+2,1+0,2+1,9+0,7</t>
  </si>
  <si>
    <t>49</t>
  </si>
  <si>
    <t>722174002</t>
  </si>
  <si>
    <t>Potrubí z plastových trubek z polypropylenu (PPR) svařovaných polyfuzně PN 16 (SDR 7,4) D 20 x 2,8</t>
  </si>
  <si>
    <t>626503560</t>
  </si>
  <si>
    <t>2*0,2+2*1,2+2*2,1+2*0,6+2*4,8+2*0,7+1,2</t>
  </si>
  <si>
    <t>116</t>
  </si>
  <si>
    <t>722174003</t>
  </si>
  <si>
    <t>Potrubí z plastových trubek z polypropylenu (PPR) svařovaných polyfuzně PN 16 (SDR 7,4) D 25 x 3,5</t>
  </si>
  <si>
    <t>-106355794</t>
  </si>
  <si>
    <t>2*3,9</t>
  </si>
  <si>
    <t>101</t>
  </si>
  <si>
    <t>722176112</t>
  </si>
  <si>
    <t>Montáž potrubí z plastových trub  svařovaných polyfuzně D přes 16 do 20 mm</t>
  </si>
  <si>
    <t>-503934344</t>
  </si>
  <si>
    <t>"I+I+D+E+G" 1,3+6,2+2*5,0+2*1,5+2*1,7</t>
  </si>
  <si>
    <t>102</t>
  </si>
  <si>
    <t>28614101</t>
  </si>
  <si>
    <t>trubka vícevrstvá pro vodu a topení PP-RCT S 3,2 D 20mm</t>
  </si>
  <si>
    <t>-1589075960</t>
  </si>
  <si>
    <t>103</t>
  </si>
  <si>
    <t>722176113</t>
  </si>
  <si>
    <t>Montáž potrubí z plastových trub  svařovaných polyfuzně D přes 20 do 25 mm</t>
  </si>
  <si>
    <t>1359467777</t>
  </si>
  <si>
    <t>"C+B" 0,6+0,4+2*0,8</t>
  </si>
  <si>
    <t>104</t>
  </si>
  <si>
    <t>28614102</t>
  </si>
  <si>
    <t>trubka vícevrstvá pro vodu a topení PP-RCT S 3,2 D 25mm</t>
  </si>
  <si>
    <t>-1949643101</t>
  </si>
  <si>
    <t>105</t>
  </si>
  <si>
    <t>722176114</t>
  </si>
  <si>
    <t>Montáž potrubí z plastových trub  svařovaných polyfuzně D přes 25 do 32 mm</t>
  </si>
  <si>
    <t>-677173542</t>
  </si>
  <si>
    <t>"B" 2*4,6</t>
  </si>
  <si>
    <t>106</t>
  </si>
  <si>
    <t>28614103</t>
  </si>
  <si>
    <t>trubka vícevrstvá pro vodu a topení PP-RCT S 3,2 D 32mm</t>
  </si>
  <si>
    <t>-578329838</t>
  </si>
  <si>
    <t>107</t>
  </si>
  <si>
    <t>722176115</t>
  </si>
  <si>
    <t>Montáž potrubí z plastových trub  svařovaných polyfuzně D přes 32 do 40 mm</t>
  </si>
  <si>
    <t>1532795643</t>
  </si>
  <si>
    <t>"A" 6,7+7,7</t>
  </si>
  <si>
    <t>108</t>
  </si>
  <si>
    <t>28614104</t>
  </si>
  <si>
    <t>trubka vícevrstvá pro vodu a topení PP-RCT S 3,2 D 40mm</t>
  </si>
  <si>
    <t>8955798</t>
  </si>
  <si>
    <t>50</t>
  </si>
  <si>
    <t>722181231</t>
  </si>
  <si>
    <t>Ochrana potrubí tepelně izolačními trubicemi z pěnového polyetylenu PE přilepenými v příčných a podélných spojích, tloušťky izolace přes 10 do 15 mm, vnitřního průměru izolace DN do 22 mm</t>
  </si>
  <si>
    <t>-211817598</t>
  </si>
  <si>
    <t>9,0+20,4</t>
  </si>
  <si>
    <t>122</t>
  </si>
  <si>
    <t>722181234</t>
  </si>
  <si>
    <t>Ochrana potrubí  termoizolačními trubicemi z pěnového polyetylenu PE přilepenými v příčných a podélných spojích, tloušťky izolace přes 9 do 13 mm, vnitřního průměru izolace DN přes 63 do 89 mm</t>
  </si>
  <si>
    <t>-1001946155</t>
  </si>
  <si>
    <t>118</t>
  </si>
  <si>
    <t>722181241</t>
  </si>
  <si>
    <t>Ochrana potrubí  termoizolačními trubicemi z pěnového polyetylenu PE přilepenými v příčných a podélných spojích, tloušťky izolace přes 13 do 20 mm, vnitřního průměru izolace DN do 22 mm</t>
  </si>
  <si>
    <t>1905461680</t>
  </si>
  <si>
    <t>121</t>
  </si>
  <si>
    <t>722181242</t>
  </si>
  <si>
    <t>Ochrana potrubí  termoizolačními trubicemi z pěnového polyetylenu PE přilepenými v příčných a podélných spojích, tloušťky izolace přes 13 do 20 mm, vnitřního průměru izolace DN přes 22 do 45 mm</t>
  </si>
  <si>
    <t>-1965224216</t>
  </si>
  <si>
    <t>9,2+14,4</t>
  </si>
  <si>
    <t>123</t>
  </si>
  <si>
    <t>722181244</t>
  </si>
  <si>
    <t>Ochrana potrubí  termoizolačními trubicemi z pěnového polyetylenu PE přilepenými v příčných a podélných spojích, tloušťky izolace přes 13 do 20 mm, vnitřního průměru izolace DN přes 63 do 89 mm</t>
  </si>
  <si>
    <t>1463508153</t>
  </si>
  <si>
    <t>119</t>
  </si>
  <si>
    <t>722181252</t>
  </si>
  <si>
    <t>Ochrana potrubí  termoizolačními trubicemi z pěnového polyetylenu PE přilepenými v příčných a podélných spojích, tloušťky izolace přes 20 do 25 mm, vnitřního průměru izolace DN přes 22 do 45 mm</t>
  </si>
  <si>
    <t>486165933</t>
  </si>
  <si>
    <t>51</t>
  </si>
  <si>
    <t>722181812</t>
  </si>
  <si>
    <t>Demontáž plstěných pásů z trub  do Ø 50</t>
  </si>
  <si>
    <t>-323873349</t>
  </si>
  <si>
    <t>52</t>
  </si>
  <si>
    <t>722190401</t>
  </si>
  <si>
    <t>Zřízení přípojek na potrubí vyvedení a upevnění výpustek do DN 25</t>
  </si>
  <si>
    <t>-579814970</t>
  </si>
  <si>
    <t>53</t>
  </si>
  <si>
    <t>722190901</t>
  </si>
  <si>
    <t>Opravy ostatní  uzavření nebo otevření vodovodního potrubí při opravách včetně vypuštění a napuštění</t>
  </si>
  <si>
    <t>1282815873</t>
  </si>
  <si>
    <t>54</t>
  </si>
  <si>
    <t>722239101</t>
  </si>
  <si>
    <t>Armatury se dvěma závity montáž vodovodních armatur se dvěma závity ostatních typů G 1/2</t>
  </si>
  <si>
    <t>228294054</t>
  </si>
  <si>
    <t>55</t>
  </si>
  <si>
    <t>WVN.SZKL020XXX</t>
  </si>
  <si>
    <t>EKOPLASTIK - Zpětná klapka PPR D 20</t>
  </si>
  <si>
    <t>-696972323</t>
  </si>
  <si>
    <t>112</t>
  </si>
  <si>
    <t>722239105</t>
  </si>
  <si>
    <t>Armatury se dvěma závity montáž vodovodních armatur se dvěma závity ostatních typů G 6/4</t>
  </si>
  <si>
    <t>-1032740019</t>
  </si>
  <si>
    <t>113</t>
  </si>
  <si>
    <t>55111294</t>
  </si>
  <si>
    <t>ventil přímý průchozí mosazný s odvodňovacím ventilem a zátkou 6/4"</t>
  </si>
  <si>
    <t>-625610869</t>
  </si>
  <si>
    <t>110</t>
  </si>
  <si>
    <t>722240101</t>
  </si>
  <si>
    <t>Armatury z plastických hmot  ventily (PPR) přímé DN 20</t>
  </si>
  <si>
    <t>807056092</t>
  </si>
  <si>
    <t>109</t>
  </si>
  <si>
    <t>722240102</t>
  </si>
  <si>
    <t>Armatury z plastických hmot  ventily (PPR) přímé DN 25</t>
  </si>
  <si>
    <t>-23375922</t>
  </si>
  <si>
    <t>2+2</t>
  </si>
  <si>
    <t>111</t>
  </si>
  <si>
    <t>722240103</t>
  </si>
  <si>
    <t>Armatury z plastických hmot  ventily (PPR) přímé DN 32</t>
  </si>
  <si>
    <t>-1663043900</t>
  </si>
  <si>
    <t>56</t>
  </si>
  <si>
    <t>722290226</t>
  </si>
  <si>
    <t>Zkoušky, proplach a desinfekce vodovodního potrubí zkoušky těsnosti vodovodního potrubí závitového do DN 50</t>
  </si>
  <si>
    <t>102348907</t>
  </si>
  <si>
    <t>9+20,4+7,8+23,9+2,6+9,2+14,4</t>
  </si>
  <si>
    <t>57</t>
  </si>
  <si>
    <t>722290234</t>
  </si>
  <si>
    <t>Zkoušky, proplach a desinfekce vodovodního potrubí proplach a desinfekce vodovodního potrubí do DN 80</t>
  </si>
  <si>
    <t>1194886002</t>
  </si>
  <si>
    <t>87,3</t>
  </si>
  <si>
    <t>58</t>
  </si>
  <si>
    <t>722290822</t>
  </si>
  <si>
    <t>Vnitrostaveništní přemístění vybouraných (demontovaných) hmot  vnitřní vodovod vodorovně do 100 m v objektech výšky přes 6 do 12 m</t>
  </si>
  <si>
    <t>1131214754</t>
  </si>
  <si>
    <t>59</t>
  </si>
  <si>
    <t>998722102</t>
  </si>
  <si>
    <t>Přesun hmot pro vnitřní vodovod stanovený z hmotnosti přesunovaného materiálu vodorovná dopravní vzdálenost do 50 m v objektech výšky přes 6 do 12 m</t>
  </si>
  <si>
    <t>-1570096599</t>
  </si>
  <si>
    <t>724</t>
  </si>
  <si>
    <t>Zdravotechnika - strojní vybavení</t>
  </si>
  <si>
    <t>117</t>
  </si>
  <si>
    <t>R724531021</t>
  </si>
  <si>
    <t>Zařízení pro úpravu vody filtry domácí na teplou vodu se zpětným proplachem 3/4"</t>
  </si>
  <si>
    <t>soubor</t>
  </si>
  <si>
    <t>-697483878</t>
  </si>
  <si>
    <t>725</t>
  </si>
  <si>
    <t>Zdravotechnika - zařizovací předměty</t>
  </si>
  <si>
    <t>60</t>
  </si>
  <si>
    <t>725110811</t>
  </si>
  <si>
    <t>Demontáž klozetů  splachovacích s nádrží nebo tlakovým splachovačem</t>
  </si>
  <si>
    <t>-1816836047</t>
  </si>
  <si>
    <t>61</t>
  </si>
  <si>
    <t>725110814</t>
  </si>
  <si>
    <t>Demontáž klozetů  odsávacích nebo kombinačních</t>
  </si>
  <si>
    <t>-1819656514</t>
  </si>
  <si>
    <t>129</t>
  </si>
  <si>
    <t>725111132</t>
  </si>
  <si>
    <t>Zařízení záchodů splachovače nádržkové plastové nízkopoložené nebo vysokopoložené</t>
  </si>
  <si>
    <t>-320638591</t>
  </si>
  <si>
    <t>62</t>
  </si>
  <si>
    <t>725119125</t>
  </si>
  <si>
    <t>Zařízení záchodů montáž klozetových mís závěsných na nosné stěny</t>
  </si>
  <si>
    <t>1140043657</t>
  </si>
  <si>
    <t>127</t>
  </si>
  <si>
    <t>64236041</t>
  </si>
  <si>
    <t>klozet keramický bílý závěsný hluboké splachování</t>
  </si>
  <si>
    <t>1966624708</t>
  </si>
  <si>
    <t>128</t>
  </si>
  <si>
    <t>R64231091</t>
  </si>
  <si>
    <t>klozet keramický bílý samostatně stojící ploché splachování odpad vodorovný 360x510x400mm</t>
  </si>
  <si>
    <t>-637661585</t>
  </si>
  <si>
    <t>64</t>
  </si>
  <si>
    <t>55167381</t>
  </si>
  <si>
    <t>sedátko klozetové duroplastové bílé s poklopem</t>
  </si>
  <si>
    <t>609050477</t>
  </si>
  <si>
    <t>65</t>
  </si>
  <si>
    <t>55281708</t>
  </si>
  <si>
    <t>montážní prvek pro závěsné WC do lehkých stěn s kovovou konstrukcí pro tělesně postižené stavební v 1120mm</t>
  </si>
  <si>
    <t>209869691</t>
  </si>
  <si>
    <t>126</t>
  </si>
  <si>
    <t>55281706</t>
  </si>
  <si>
    <t>montážní prvek pro závěsné WC do lehkých stěn s kovovou konstrukcí ovládání zepředu stavební v 1120mm</t>
  </si>
  <si>
    <t>-779705441</t>
  </si>
  <si>
    <t>66</t>
  </si>
  <si>
    <t>55281792</t>
  </si>
  <si>
    <t>tlačítko pro ovládání WC zepředu, chrom, Stop splachování, 246x164mm</t>
  </si>
  <si>
    <t>379024000</t>
  </si>
  <si>
    <t>67</t>
  </si>
  <si>
    <t>55281002</t>
  </si>
  <si>
    <t>souprava stavební pro předstěnovou montáž prvků kotvení 130-200mm</t>
  </si>
  <si>
    <t>sada</t>
  </si>
  <si>
    <t>2059970730</t>
  </si>
  <si>
    <t>68</t>
  </si>
  <si>
    <t>55281001</t>
  </si>
  <si>
    <t>souprava pro tlumení hluku pro závěsné WC a bidet</t>
  </si>
  <si>
    <t>1485987093</t>
  </si>
  <si>
    <t>70</t>
  </si>
  <si>
    <t>725210821</t>
  </si>
  <si>
    <t>Demontáž umyvadel  bez výtokových armatur umyvadel</t>
  </si>
  <si>
    <t>-2060599614</t>
  </si>
  <si>
    <t>71</t>
  </si>
  <si>
    <t>725210826</t>
  </si>
  <si>
    <t>Demontáž umyvadel  bez výtokových armatur umývátek</t>
  </si>
  <si>
    <t>-225377937</t>
  </si>
  <si>
    <t>72</t>
  </si>
  <si>
    <t>725211681</t>
  </si>
  <si>
    <t>Umyvadla keramická bílá bez výtokových armatur připevněná na stěnu šrouby zdravotní bílá 640 mm</t>
  </si>
  <si>
    <t>1950312333</t>
  </si>
  <si>
    <t>130</t>
  </si>
  <si>
    <t>725211701</t>
  </si>
  <si>
    <t>Umyvadla keramická bílá bez výtokových armatur připevněná na stěnu šrouby malá (umývátka) stěnová 400 mm</t>
  </si>
  <si>
    <t>-1744088593</t>
  </si>
  <si>
    <t>133</t>
  </si>
  <si>
    <t>R7252080780</t>
  </si>
  <si>
    <t>Vany bez výtokových armatur z litého polymermramoru se zápachovou uzávěrkou klasické 1850x1070 mm</t>
  </si>
  <si>
    <t>852140929</t>
  </si>
  <si>
    <t>73</t>
  </si>
  <si>
    <t>725310823</t>
  </si>
  <si>
    <t>Demontáž dřezů jednodílných  bez výtokových armatur vestavěných v kuchyňských sestavách</t>
  </si>
  <si>
    <t>-1064411087</t>
  </si>
  <si>
    <t>74</t>
  </si>
  <si>
    <t>725319111</t>
  </si>
  <si>
    <t>Dřezy bez výtokových armatur montáž dřezů ostatních typů</t>
  </si>
  <si>
    <t>-1818016246</t>
  </si>
  <si>
    <t>75</t>
  </si>
  <si>
    <t>55231360</t>
  </si>
  <si>
    <t>dřez nerez vestavný s odkapní deskou 900x600mm</t>
  </si>
  <si>
    <t>-1116420893</t>
  </si>
  <si>
    <t>124</t>
  </si>
  <si>
    <t>725330820</t>
  </si>
  <si>
    <t>Demontáž výlevek  bez výtokových armatur a bez nádrže a splachovacího potrubí diturvitových</t>
  </si>
  <si>
    <t>1912242229</t>
  </si>
  <si>
    <t>131</t>
  </si>
  <si>
    <t>725331111</t>
  </si>
  <si>
    <t>Výlevky bez výtokových armatur a splachovací nádrže keramické se sklopnou plastovou mřížkou 425 mm</t>
  </si>
  <si>
    <t>-1982746125</t>
  </si>
  <si>
    <t>76</t>
  </si>
  <si>
    <t>725590812</t>
  </si>
  <si>
    <t>Vnitrostaveništní přemístění vybouraných (demontovaných) hmot  zařizovacích předmětů vodorovně do 100 m v objektech výšky přes 6 do 12 m</t>
  </si>
  <si>
    <t>-1692492824</t>
  </si>
  <si>
    <t>77</t>
  </si>
  <si>
    <t>725813111</t>
  </si>
  <si>
    <t>Ventily rohové bez připojovací trubičky nebo flexi hadičky G 1/2</t>
  </si>
  <si>
    <t>1336716974</t>
  </si>
  <si>
    <t>78</t>
  </si>
  <si>
    <t>725813112</t>
  </si>
  <si>
    <t>Ventily rohové bez připojovací trubičky nebo flexi hadičky pračkové G 3/4 (RIO 10794)</t>
  </si>
  <si>
    <t>-1863528911</t>
  </si>
  <si>
    <t>114</t>
  </si>
  <si>
    <t>725819201</t>
  </si>
  <si>
    <t>Ventily montáž ventilů ostatních typů nástěnných G 1/2</t>
  </si>
  <si>
    <t>977433341</t>
  </si>
  <si>
    <t>115</t>
  </si>
  <si>
    <t>6000017058</t>
  </si>
  <si>
    <t>Nezámrzný ventil ORAS DN15 431515</t>
  </si>
  <si>
    <t>-259216719</t>
  </si>
  <si>
    <t>79</t>
  </si>
  <si>
    <t>725820801</t>
  </si>
  <si>
    <t>Demontáž baterií  nástěnných do G 3/4</t>
  </si>
  <si>
    <t>56550913</t>
  </si>
  <si>
    <t>80</t>
  </si>
  <si>
    <t>725820802</t>
  </si>
  <si>
    <t>Demontáž baterií  stojánkových do 1 otvoru</t>
  </si>
  <si>
    <t>-2120899363</t>
  </si>
  <si>
    <t>81</t>
  </si>
  <si>
    <t>725821326</t>
  </si>
  <si>
    <t>Baterie dřezové stojánkové pákové s otáčivým ústím a délkou ramínka 265 mm</t>
  </si>
  <si>
    <t>-2002488212</t>
  </si>
  <si>
    <t>125</t>
  </si>
  <si>
    <t>725840850</t>
  </si>
  <si>
    <t>Demontáž baterií sprchových  diferenciálních do G 3/4 x 1</t>
  </si>
  <si>
    <t>-729287908</t>
  </si>
  <si>
    <t>83</t>
  </si>
  <si>
    <t>725850800</t>
  </si>
  <si>
    <t>Demontáž odpadních ventilů  všech připojovacích dimenzí</t>
  </si>
  <si>
    <t>-1489174782</t>
  </si>
  <si>
    <t>84</t>
  </si>
  <si>
    <t>725851305</t>
  </si>
  <si>
    <t>Ventily odpadní pro zařizovací předměty dřezové bez přepadu G 6/4</t>
  </si>
  <si>
    <t>1649977061</t>
  </si>
  <si>
    <t>85</t>
  </si>
  <si>
    <t>725851325</t>
  </si>
  <si>
    <t>Ventily odpadní pro zařizovací předměty umyvadlové bez přepadu G 5/4 (HL 15.1)</t>
  </si>
  <si>
    <t>877503569</t>
  </si>
  <si>
    <t>86</t>
  </si>
  <si>
    <t>725860811</t>
  </si>
  <si>
    <t>Demontáž zápachových uzávěrek pro zařizovací předměty  jednoduchých</t>
  </si>
  <si>
    <t>-688384285</t>
  </si>
  <si>
    <t>132</t>
  </si>
  <si>
    <t>725861102</t>
  </si>
  <si>
    <t>Zápachové uzávěrky zařizovacích předmětů pro umyvadla DN 40</t>
  </si>
  <si>
    <t>-1925328132</t>
  </si>
  <si>
    <t>87</t>
  </si>
  <si>
    <t>725861312</t>
  </si>
  <si>
    <t>Zápachové uzávěrky zařizovacích předmětů pro umyvadla podomítkové DN 40/50</t>
  </si>
  <si>
    <t>726826940</t>
  </si>
  <si>
    <t>88</t>
  </si>
  <si>
    <t>725862103</t>
  </si>
  <si>
    <t>Zápachové uzávěrky zařizovacích předmětů pro dřezy DN 40/50</t>
  </si>
  <si>
    <t>-1341477977</t>
  </si>
  <si>
    <t>89</t>
  </si>
  <si>
    <t>725869204</t>
  </si>
  <si>
    <t>Zápachové uzávěrky zařizovacích předmětů montáž zápachových uzávěrek dřezových jednodílných DN 50</t>
  </si>
  <si>
    <t>-1531183533</t>
  </si>
  <si>
    <t>90</t>
  </si>
  <si>
    <t>55161830</t>
  </si>
  <si>
    <t>uzávěrka zápachová pro pračku a myčku podomítková DN 40/50 nerez</t>
  </si>
  <si>
    <t>-62358347</t>
  </si>
  <si>
    <t>92</t>
  </si>
  <si>
    <t>725980122</t>
  </si>
  <si>
    <t>Dvířka  15/20</t>
  </si>
  <si>
    <t>-1562108621</t>
  </si>
  <si>
    <t>93</t>
  </si>
  <si>
    <t>725980123</t>
  </si>
  <si>
    <t>Dvířka  30/30</t>
  </si>
  <si>
    <t>-1748870557</t>
  </si>
  <si>
    <t>94</t>
  </si>
  <si>
    <t>998725102</t>
  </si>
  <si>
    <t>Přesun hmot pro zařizovací předměty stanovený z hmotnosti přesunovaného materiálu vodorovná dopravní vzdálenost do 50 m v objektech výšky přes 6 do 12 m</t>
  </si>
  <si>
    <t>-1010074947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</si>
</sst>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" customHeight="1"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S2" s="15" t="s">
        <v>6</v>
      </c>
      <c r="BT2" s="15" t="s">
        <v>7</v>
      </c>
    </row>
    <row r="3" spans="1:74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69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0"/>
      <c r="AQ5" s="20"/>
      <c r="AR5" s="18"/>
      <c r="BE5" s="238" t="s">
        <v>15</v>
      </c>
      <c r="BS5" s="15" t="s">
        <v>6</v>
      </c>
    </row>
    <row r="6" spans="1:74" ht="36.9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71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0"/>
      <c r="AQ6" s="20"/>
      <c r="AR6" s="18"/>
      <c r="BE6" s="239"/>
      <c r="BS6" s="15" t="s">
        <v>6</v>
      </c>
    </row>
    <row r="7" spans="1:74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39"/>
      <c r="BS7" s="15" t="s">
        <v>6</v>
      </c>
    </row>
    <row r="8" spans="1:74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39"/>
      <c r="BS8" s="15" t="s">
        <v>6</v>
      </c>
    </row>
    <row r="9" spans="1:74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39"/>
      <c r="BS9" s="15" t="s">
        <v>6</v>
      </c>
    </row>
    <row r="10" spans="1:74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39"/>
      <c r="BS10" s="15" t="s">
        <v>6</v>
      </c>
    </row>
    <row r="11" spans="1:74" ht="18.45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39"/>
      <c r="BS11" s="15" t="s">
        <v>6</v>
      </c>
    </row>
    <row r="12" spans="1:74" ht="6.9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39"/>
      <c r="BS12" s="15" t="s">
        <v>6</v>
      </c>
    </row>
    <row r="13" spans="1:74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30</v>
      </c>
      <c r="AO13" s="20"/>
      <c r="AP13" s="20"/>
      <c r="AQ13" s="20"/>
      <c r="AR13" s="18"/>
      <c r="BE13" s="239"/>
      <c r="BS13" s="15" t="s">
        <v>6</v>
      </c>
    </row>
    <row r="14" spans="1:74" ht="13.2">
      <c r="B14" s="19"/>
      <c r="C14" s="20"/>
      <c r="D14" s="20"/>
      <c r="E14" s="272" t="s">
        <v>30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E14" s="239"/>
      <c r="BS14" s="15" t="s">
        <v>6</v>
      </c>
    </row>
    <row r="15" spans="1:74" ht="6.9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39"/>
      <c r="BS15" s="15" t="s">
        <v>4</v>
      </c>
    </row>
    <row r="16" spans="1:74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32</v>
      </c>
      <c r="AO16" s="20"/>
      <c r="AP16" s="20"/>
      <c r="AQ16" s="20"/>
      <c r="AR16" s="18"/>
      <c r="BE16" s="239"/>
      <c r="BS16" s="15" t="s">
        <v>4</v>
      </c>
    </row>
    <row r="17" spans="2:71" ht="18.45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39"/>
      <c r="BS17" s="15" t="s">
        <v>34</v>
      </c>
    </row>
    <row r="18" spans="2:71" ht="6.9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39"/>
      <c r="BS18" s="15" t="s">
        <v>6</v>
      </c>
    </row>
    <row r="19" spans="2:7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36</v>
      </c>
      <c r="AO19" s="20"/>
      <c r="AP19" s="20"/>
      <c r="AQ19" s="20"/>
      <c r="AR19" s="18"/>
      <c r="BE19" s="239"/>
      <c r="BS19" s="15" t="s">
        <v>6</v>
      </c>
    </row>
    <row r="20" spans="2:71" ht="18.45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39"/>
      <c r="BS20" s="15" t="s">
        <v>4</v>
      </c>
    </row>
    <row r="21" spans="2:71" ht="6.9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39"/>
    </row>
    <row r="22" spans="2:71" ht="12" customHeight="1">
      <c r="B22" s="19"/>
      <c r="C22" s="20"/>
      <c r="D22" s="27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39"/>
    </row>
    <row r="23" spans="2:71" ht="16.5" customHeight="1">
      <c r="B23" s="19"/>
      <c r="C23" s="20"/>
      <c r="D23" s="20"/>
      <c r="E23" s="274" t="s">
        <v>1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0"/>
      <c r="AP23" s="20"/>
      <c r="AQ23" s="20"/>
      <c r="AR23" s="18"/>
      <c r="BE23" s="239"/>
    </row>
    <row r="24" spans="2:71" ht="6.9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39"/>
    </row>
    <row r="25" spans="2:71" ht="6.9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39"/>
    </row>
    <row r="26" spans="2:71" s="1" customFormat="1" ht="25.95" customHeight="1">
      <c r="B26" s="32"/>
      <c r="C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1">
        <f>ROUND(AG94,2)</f>
        <v>0</v>
      </c>
      <c r="AL26" s="242"/>
      <c r="AM26" s="242"/>
      <c r="AN26" s="242"/>
      <c r="AO26" s="242"/>
      <c r="AP26" s="33"/>
      <c r="AQ26" s="33"/>
      <c r="AR26" s="36"/>
      <c r="BE26" s="239"/>
    </row>
    <row r="27" spans="2:71" s="1" customFormat="1" ht="6.9" customHeight="1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9"/>
    </row>
    <row r="28" spans="2:71" s="1" customFormat="1" ht="13.2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75" t="s">
        <v>40</v>
      </c>
      <c r="M28" s="275"/>
      <c r="N28" s="275"/>
      <c r="O28" s="275"/>
      <c r="P28" s="275"/>
      <c r="Q28" s="33"/>
      <c r="R28" s="33"/>
      <c r="S28" s="33"/>
      <c r="T28" s="33"/>
      <c r="U28" s="33"/>
      <c r="V28" s="33"/>
      <c r="W28" s="275" t="s">
        <v>41</v>
      </c>
      <c r="X28" s="275"/>
      <c r="Y28" s="275"/>
      <c r="Z28" s="275"/>
      <c r="AA28" s="275"/>
      <c r="AB28" s="275"/>
      <c r="AC28" s="275"/>
      <c r="AD28" s="275"/>
      <c r="AE28" s="275"/>
      <c r="AF28" s="33"/>
      <c r="AG28" s="33"/>
      <c r="AH28" s="33"/>
      <c r="AI28" s="33"/>
      <c r="AJ28" s="33"/>
      <c r="AK28" s="275" t="s">
        <v>42</v>
      </c>
      <c r="AL28" s="275"/>
      <c r="AM28" s="275"/>
      <c r="AN28" s="275"/>
      <c r="AO28" s="275"/>
      <c r="AP28" s="33"/>
      <c r="AQ28" s="33"/>
      <c r="AR28" s="36"/>
      <c r="BE28" s="239"/>
    </row>
    <row r="29" spans="2:71" s="2" customFormat="1" ht="14.4" customHeight="1">
      <c r="B29" s="37"/>
      <c r="C29" s="38"/>
      <c r="D29" s="27" t="s">
        <v>43</v>
      </c>
      <c r="E29" s="38"/>
      <c r="F29" s="27" t="s">
        <v>44</v>
      </c>
      <c r="G29" s="38"/>
      <c r="H29" s="38"/>
      <c r="I29" s="38"/>
      <c r="J29" s="38"/>
      <c r="K29" s="38"/>
      <c r="L29" s="276">
        <v>0.21</v>
      </c>
      <c r="M29" s="237"/>
      <c r="N29" s="237"/>
      <c r="O29" s="237"/>
      <c r="P29" s="237"/>
      <c r="Q29" s="38"/>
      <c r="R29" s="38"/>
      <c r="S29" s="38"/>
      <c r="T29" s="38"/>
      <c r="U29" s="38"/>
      <c r="V29" s="38"/>
      <c r="W29" s="236">
        <f>ROUND(AZ94, 2)</f>
        <v>0</v>
      </c>
      <c r="X29" s="237"/>
      <c r="Y29" s="237"/>
      <c r="Z29" s="237"/>
      <c r="AA29" s="237"/>
      <c r="AB29" s="237"/>
      <c r="AC29" s="237"/>
      <c r="AD29" s="237"/>
      <c r="AE29" s="237"/>
      <c r="AF29" s="38"/>
      <c r="AG29" s="38"/>
      <c r="AH29" s="38"/>
      <c r="AI29" s="38"/>
      <c r="AJ29" s="38"/>
      <c r="AK29" s="236">
        <f>ROUND(AV94, 2)</f>
        <v>0</v>
      </c>
      <c r="AL29" s="237"/>
      <c r="AM29" s="237"/>
      <c r="AN29" s="237"/>
      <c r="AO29" s="237"/>
      <c r="AP29" s="38"/>
      <c r="AQ29" s="38"/>
      <c r="AR29" s="39"/>
      <c r="BE29" s="240"/>
    </row>
    <row r="30" spans="2:71" s="2" customFormat="1" ht="14.4" customHeight="1">
      <c r="B30" s="37"/>
      <c r="C30" s="38"/>
      <c r="D30" s="38"/>
      <c r="E30" s="38"/>
      <c r="F30" s="27" t="s">
        <v>45</v>
      </c>
      <c r="G30" s="38"/>
      <c r="H30" s="38"/>
      <c r="I30" s="38"/>
      <c r="J30" s="38"/>
      <c r="K30" s="38"/>
      <c r="L30" s="276">
        <v>0.15</v>
      </c>
      <c r="M30" s="237"/>
      <c r="N30" s="237"/>
      <c r="O30" s="237"/>
      <c r="P30" s="237"/>
      <c r="Q30" s="38"/>
      <c r="R30" s="38"/>
      <c r="S30" s="38"/>
      <c r="T30" s="38"/>
      <c r="U30" s="38"/>
      <c r="V30" s="38"/>
      <c r="W30" s="236">
        <f>ROUND(BA94, 2)</f>
        <v>0</v>
      </c>
      <c r="X30" s="237"/>
      <c r="Y30" s="237"/>
      <c r="Z30" s="237"/>
      <c r="AA30" s="237"/>
      <c r="AB30" s="237"/>
      <c r="AC30" s="237"/>
      <c r="AD30" s="237"/>
      <c r="AE30" s="237"/>
      <c r="AF30" s="38"/>
      <c r="AG30" s="38"/>
      <c r="AH30" s="38"/>
      <c r="AI30" s="38"/>
      <c r="AJ30" s="38"/>
      <c r="AK30" s="236">
        <f>ROUND(AW94, 2)</f>
        <v>0</v>
      </c>
      <c r="AL30" s="237"/>
      <c r="AM30" s="237"/>
      <c r="AN30" s="237"/>
      <c r="AO30" s="237"/>
      <c r="AP30" s="38"/>
      <c r="AQ30" s="38"/>
      <c r="AR30" s="39"/>
      <c r="BE30" s="240"/>
    </row>
    <row r="31" spans="2:71" s="2" customFormat="1" ht="14.4" hidden="1" customHeight="1">
      <c r="B31" s="37"/>
      <c r="C31" s="38"/>
      <c r="D31" s="38"/>
      <c r="E31" s="38"/>
      <c r="F31" s="27" t="s">
        <v>46</v>
      </c>
      <c r="G31" s="38"/>
      <c r="H31" s="38"/>
      <c r="I31" s="38"/>
      <c r="J31" s="38"/>
      <c r="K31" s="38"/>
      <c r="L31" s="276">
        <v>0.21</v>
      </c>
      <c r="M31" s="237"/>
      <c r="N31" s="237"/>
      <c r="O31" s="237"/>
      <c r="P31" s="237"/>
      <c r="Q31" s="38"/>
      <c r="R31" s="38"/>
      <c r="S31" s="38"/>
      <c r="T31" s="38"/>
      <c r="U31" s="38"/>
      <c r="V31" s="38"/>
      <c r="W31" s="236">
        <f>ROUND(BB94, 2)</f>
        <v>0</v>
      </c>
      <c r="X31" s="237"/>
      <c r="Y31" s="237"/>
      <c r="Z31" s="237"/>
      <c r="AA31" s="237"/>
      <c r="AB31" s="237"/>
      <c r="AC31" s="237"/>
      <c r="AD31" s="237"/>
      <c r="AE31" s="237"/>
      <c r="AF31" s="38"/>
      <c r="AG31" s="38"/>
      <c r="AH31" s="38"/>
      <c r="AI31" s="38"/>
      <c r="AJ31" s="38"/>
      <c r="AK31" s="236">
        <v>0</v>
      </c>
      <c r="AL31" s="237"/>
      <c r="AM31" s="237"/>
      <c r="AN31" s="237"/>
      <c r="AO31" s="237"/>
      <c r="AP31" s="38"/>
      <c r="AQ31" s="38"/>
      <c r="AR31" s="39"/>
      <c r="BE31" s="240"/>
    </row>
    <row r="32" spans="2:71" s="2" customFormat="1" ht="14.4" hidden="1" customHeight="1">
      <c r="B32" s="37"/>
      <c r="C32" s="38"/>
      <c r="D32" s="38"/>
      <c r="E32" s="38"/>
      <c r="F32" s="27" t="s">
        <v>47</v>
      </c>
      <c r="G32" s="38"/>
      <c r="H32" s="38"/>
      <c r="I32" s="38"/>
      <c r="J32" s="38"/>
      <c r="K32" s="38"/>
      <c r="L32" s="276">
        <v>0.15</v>
      </c>
      <c r="M32" s="237"/>
      <c r="N32" s="237"/>
      <c r="O32" s="237"/>
      <c r="P32" s="237"/>
      <c r="Q32" s="38"/>
      <c r="R32" s="38"/>
      <c r="S32" s="38"/>
      <c r="T32" s="38"/>
      <c r="U32" s="38"/>
      <c r="V32" s="38"/>
      <c r="W32" s="236">
        <f>ROUND(BC94, 2)</f>
        <v>0</v>
      </c>
      <c r="X32" s="237"/>
      <c r="Y32" s="237"/>
      <c r="Z32" s="237"/>
      <c r="AA32" s="237"/>
      <c r="AB32" s="237"/>
      <c r="AC32" s="237"/>
      <c r="AD32" s="237"/>
      <c r="AE32" s="237"/>
      <c r="AF32" s="38"/>
      <c r="AG32" s="38"/>
      <c r="AH32" s="38"/>
      <c r="AI32" s="38"/>
      <c r="AJ32" s="38"/>
      <c r="AK32" s="236">
        <v>0</v>
      </c>
      <c r="AL32" s="237"/>
      <c r="AM32" s="237"/>
      <c r="AN32" s="237"/>
      <c r="AO32" s="237"/>
      <c r="AP32" s="38"/>
      <c r="AQ32" s="38"/>
      <c r="AR32" s="39"/>
      <c r="BE32" s="240"/>
    </row>
    <row r="33" spans="2:57" s="2" customFormat="1" ht="14.4" hidden="1" customHeight="1">
      <c r="B33" s="37"/>
      <c r="C33" s="38"/>
      <c r="D33" s="38"/>
      <c r="E33" s="38"/>
      <c r="F33" s="27" t="s">
        <v>48</v>
      </c>
      <c r="G33" s="38"/>
      <c r="H33" s="38"/>
      <c r="I33" s="38"/>
      <c r="J33" s="38"/>
      <c r="K33" s="38"/>
      <c r="L33" s="276">
        <v>0</v>
      </c>
      <c r="M33" s="237"/>
      <c r="N33" s="237"/>
      <c r="O33" s="237"/>
      <c r="P33" s="237"/>
      <c r="Q33" s="38"/>
      <c r="R33" s="38"/>
      <c r="S33" s="38"/>
      <c r="T33" s="38"/>
      <c r="U33" s="38"/>
      <c r="V33" s="38"/>
      <c r="W33" s="236">
        <f>ROUND(BD94, 2)</f>
        <v>0</v>
      </c>
      <c r="X33" s="237"/>
      <c r="Y33" s="237"/>
      <c r="Z33" s="237"/>
      <c r="AA33" s="237"/>
      <c r="AB33" s="237"/>
      <c r="AC33" s="237"/>
      <c r="AD33" s="237"/>
      <c r="AE33" s="237"/>
      <c r="AF33" s="38"/>
      <c r="AG33" s="38"/>
      <c r="AH33" s="38"/>
      <c r="AI33" s="38"/>
      <c r="AJ33" s="38"/>
      <c r="AK33" s="236">
        <v>0</v>
      </c>
      <c r="AL33" s="237"/>
      <c r="AM33" s="237"/>
      <c r="AN33" s="237"/>
      <c r="AO33" s="237"/>
      <c r="AP33" s="38"/>
      <c r="AQ33" s="38"/>
      <c r="AR33" s="39"/>
      <c r="BE33" s="240"/>
    </row>
    <row r="34" spans="2:57" s="1" customFormat="1" ht="6.9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9"/>
    </row>
    <row r="35" spans="2:57" s="1" customFormat="1" ht="25.95" customHeight="1">
      <c r="B35" s="32"/>
      <c r="C35" s="40"/>
      <c r="D35" s="41" t="s">
        <v>49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50</v>
      </c>
      <c r="U35" s="42"/>
      <c r="V35" s="42"/>
      <c r="W35" s="42"/>
      <c r="X35" s="243" t="s">
        <v>51</v>
      </c>
      <c r="Y35" s="244"/>
      <c r="Z35" s="244"/>
      <c r="AA35" s="244"/>
      <c r="AB35" s="244"/>
      <c r="AC35" s="42"/>
      <c r="AD35" s="42"/>
      <c r="AE35" s="42"/>
      <c r="AF35" s="42"/>
      <c r="AG35" s="42"/>
      <c r="AH35" s="42"/>
      <c r="AI35" s="42"/>
      <c r="AJ35" s="42"/>
      <c r="AK35" s="245">
        <f>SUM(AK26:AK33)</f>
        <v>0</v>
      </c>
      <c r="AL35" s="244"/>
      <c r="AM35" s="244"/>
      <c r="AN35" s="244"/>
      <c r="AO35" s="246"/>
      <c r="AP35" s="40"/>
      <c r="AQ35" s="40"/>
      <c r="AR35" s="36"/>
    </row>
    <row r="36" spans="2:57" s="1" customFormat="1" ht="6.9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</row>
    <row r="37" spans="2:57" s="1" customFormat="1" ht="14.4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</row>
    <row r="38" spans="2:57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2:57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2:57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2:57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2:57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2:57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2:57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2:57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2:57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2:5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2:57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2:44" s="1" customFormat="1" ht="14.4" customHeight="1">
      <c r="B49" s="32"/>
      <c r="C49" s="33"/>
      <c r="D49" s="44" t="s">
        <v>52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53</v>
      </c>
      <c r="AI49" s="45"/>
      <c r="AJ49" s="45"/>
      <c r="AK49" s="45"/>
      <c r="AL49" s="45"/>
      <c r="AM49" s="45"/>
      <c r="AN49" s="45"/>
      <c r="AO49" s="45"/>
      <c r="AP49" s="33"/>
      <c r="AQ49" s="33"/>
      <c r="AR49" s="36"/>
    </row>
    <row r="50" spans="2:44" ht="10.199999999999999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2:44" ht="10.199999999999999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2:44" ht="10.199999999999999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2:44" ht="10.199999999999999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2:44" ht="10.199999999999999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2:44" ht="10.199999999999999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2:44" ht="10.199999999999999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2:44" ht="10.199999999999999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2:44" ht="10.199999999999999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2:44" ht="10.19999999999999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2:44" s="1" customFormat="1" ht="13.2">
      <c r="B60" s="32"/>
      <c r="C60" s="33"/>
      <c r="D60" s="46" t="s">
        <v>54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6" t="s">
        <v>55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6" t="s">
        <v>54</v>
      </c>
      <c r="AI60" s="35"/>
      <c r="AJ60" s="35"/>
      <c r="AK60" s="35"/>
      <c r="AL60" s="35"/>
      <c r="AM60" s="46" t="s">
        <v>55</v>
      </c>
      <c r="AN60" s="35"/>
      <c r="AO60" s="35"/>
      <c r="AP60" s="33"/>
      <c r="AQ60" s="33"/>
      <c r="AR60" s="36"/>
    </row>
    <row r="61" spans="2:44" ht="10.199999999999999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2:44" ht="10.199999999999999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2:44" ht="10.199999999999999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2:44" s="1" customFormat="1" ht="13.2">
      <c r="B64" s="32"/>
      <c r="C64" s="33"/>
      <c r="D64" s="44" t="s">
        <v>56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4" t="s">
        <v>57</v>
      </c>
      <c r="AI64" s="45"/>
      <c r="AJ64" s="45"/>
      <c r="AK64" s="45"/>
      <c r="AL64" s="45"/>
      <c r="AM64" s="45"/>
      <c r="AN64" s="45"/>
      <c r="AO64" s="45"/>
      <c r="AP64" s="33"/>
      <c r="AQ64" s="33"/>
      <c r="AR64" s="36"/>
    </row>
    <row r="65" spans="2:44" ht="10.199999999999999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2:44" ht="10.199999999999999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2:44" ht="10.199999999999999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2:44" ht="10.199999999999999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2:44" ht="10.19999999999999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2:44" ht="10.199999999999999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2:44" ht="10.199999999999999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2:44" ht="10.199999999999999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2:44" ht="10.199999999999999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2:44" ht="10.199999999999999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2:44" s="1" customFormat="1" ht="13.2">
      <c r="B75" s="32"/>
      <c r="C75" s="33"/>
      <c r="D75" s="46" t="s">
        <v>54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6" t="s">
        <v>55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6" t="s">
        <v>54</v>
      </c>
      <c r="AI75" s="35"/>
      <c r="AJ75" s="35"/>
      <c r="AK75" s="35"/>
      <c r="AL75" s="35"/>
      <c r="AM75" s="46" t="s">
        <v>55</v>
      </c>
      <c r="AN75" s="35"/>
      <c r="AO75" s="35"/>
      <c r="AP75" s="33"/>
      <c r="AQ75" s="33"/>
      <c r="AR75" s="36"/>
    </row>
    <row r="76" spans="2:44" s="1" customFormat="1" ht="10.199999999999999"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</row>
    <row r="77" spans="2:44" s="1" customFormat="1" ht="6.9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6"/>
    </row>
    <row r="81" spans="1:90" s="1" customFormat="1" ht="6.9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6"/>
    </row>
    <row r="82" spans="1:90" s="1" customFormat="1" ht="24.9" customHeight="1">
      <c r="B82" s="32"/>
      <c r="C82" s="21" t="s">
        <v>58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</row>
    <row r="83" spans="1:90" s="1" customFormat="1" ht="6.9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</row>
    <row r="84" spans="1:90" s="3" customFormat="1" ht="12" customHeight="1">
      <c r="B84" s="51"/>
      <c r="C84" s="27" t="s">
        <v>13</v>
      </c>
      <c r="D84" s="52"/>
      <c r="E84" s="52"/>
      <c r="F84" s="52"/>
      <c r="G84" s="52"/>
      <c r="H84" s="52"/>
      <c r="I84" s="52"/>
      <c r="J84" s="52"/>
      <c r="K84" s="52"/>
      <c r="L84" s="52" t="str">
        <f>K5</f>
        <v>20822</v>
      </c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3"/>
    </row>
    <row r="85" spans="1:90" s="4" customFormat="1" ht="36.9" customHeight="1">
      <c r="B85" s="54"/>
      <c r="C85" s="55" t="s">
        <v>16</v>
      </c>
      <c r="D85" s="56"/>
      <c r="E85" s="56"/>
      <c r="F85" s="56"/>
      <c r="G85" s="56"/>
      <c r="H85" s="56"/>
      <c r="I85" s="56"/>
      <c r="J85" s="56"/>
      <c r="K85" s="56"/>
      <c r="L85" s="250" t="str">
        <f>K6</f>
        <v>DPH Žampach - rekonstrukce objektu DOMÁCNOST PRO SPECIALIZOVANOU SLUŽBU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P85" s="56"/>
      <c r="AQ85" s="56"/>
      <c r="AR85" s="57"/>
    </row>
    <row r="86" spans="1:90" s="1" customFormat="1" ht="6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</row>
    <row r="87" spans="1:90" s="1" customFormat="1" ht="12" customHeight="1">
      <c r="B87" s="32"/>
      <c r="C87" s="27" t="s">
        <v>20</v>
      </c>
      <c r="D87" s="33"/>
      <c r="E87" s="33"/>
      <c r="F87" s="33"/>
      <c r="G87" s="33"/>
      <c r="H87" s="33"/>
      <c r="I87" s="33"/>
      <c r="J87" s="33"/>
      <c r="K87" s="33"/>
      <c r="L87" s="58" t="str">
        <f>IF(K8="","",K8)</f>
        <v>Žampach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22</v>
      </c>
      <c r="AJ87" s="33"/>
      <c r="AK87" s="33"/>
      <c r="AL87" s="33"/>
      <c r="AM87" s="252" t="str">
        <f>IF(AN8= "","",AN8)</f>
        <v>18. 12. 2019</v>
      </c>
      <c r="AN87" s="252"/>
      <c r="AO87" s="33"/>
      <c r="AP87" s="33"/>
      <c r="AQ87" s="33"/>
      <c r="AR87" s="36"/>
    </row>
    <row r="88" spans="1:90" s="1" customFormat="1" ht="6.9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</row>
    <row r="89" spans="1:90" s="1" customFormat="1" ht="27.9" customHeight="1">
      <c r="B89" s="32"/>
      <c r="C89" s="27" t="s">
        <v>24</v>
      </c>
      <c r="D89" s="33"/>
      <c r="E89" s="33"/>
      <c r="F89" s="33"/>
      <c r="G89" s="33"/>
      <c r="H89" s="33"/>
      <c r="I89" s="33"/>
      <c r="J89" s="33"/>
      <c r="K89" s="33"/>
      <c r="L89" s="52" t="str">
        <f>IF(E11= "","",E11)</f>
        <v>Domov pod hradem Žampach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31</v>
      </c>
      <c r="AJ89" s="33"/>
      <c r="AK89" s="33"/>
      <c r="AL89" s="33"/>
      <c r="AM89" s="248" t="str">
        <f>IF(E17="","",E17)</f>
        <v>Zdeněk Číž, Krátká 934, 563 01 Lanškroun</v>
      </c>
      <c r="AN89" s="249"/>
      <c r="AO89" s="249"/>
      <c r="AP89" s="249"/>
      <c r="AQ89" s="33"/>
      <c r="AR89" s="36"/>
      <c r="AS89" s="253" t="s">
        <v>59</v>
      </c>
      <c r="AT89" s="254"/>
      <c r="AU89" s="60"/>
      <c r="AV89" s="60"/>
      <c r="AW89" s="60"/>
      <c r="AX89" s="60"/>
      <c r="AY89" s="60"/>
      <c r="AZ89" s="60"/>
      <c r="BA89" s="60"/>
      <c r="BB89" s="60"/>
      <c r="BC89" s="60"/>
      <c r="BD89" s="61"/>
    </row>
    <row r="90" spans="1:90" s="1" customFormat="1" ht="15.15" customHeight="1">
      <c r="B90" s="32"/>
      <c r="C90" s="27" t="s">
        <v>29</v>
      </c>
      <c r="D90" s="33"/>
      <c r="E90" s="33"/>
      <c r="F90" s="33"/>
      <c r="G90" s="33"/>
      <c r="H90" s="33"/>
      <c r="I90" s="33"/>
      <c r="J90" s="33"/>
      <c r="K90" s="33"/>
      <c r="L90" s="52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35</v>
      </c>
      <c r="AJ90" s="33"/>
      <c r="AK90" s="33"/>
      <c r="AL90" s="33"/>
      <c r="AM90" s="248" t="str">
        <f>IF(E20="","",E20)</f>
        <v>Zdeněk Číž</v>
      </c>
      <c r="AN90" s="249"/>
      <c r="AO90" s="249"/>
      <c r="AP90" s="249"/>
      <c r="AQ90" s="33"/>
      <c r="AR90" s="36"/>
      <c r="AS90" s="255"/>
      <c r="AT90" s="256"/>
      <c r="AU90" s="62"/>
      <c r="AV90" s="62"/>
      <c r="AW90" s="62"/>
      <c r="AX90" s="62"/>
      <c r="AY90" s="62"/>
      <c r="AZ90" s="62"/>
      <c r="BA90" s="62"/>
      <c r="BB90" s="62"/>
      <c r="BC90" s="62"/>
      <c r="BD90" s="63"/>
    </row>
    <row r="91" spans="1:90" s="1" customFormat="1" ht="10.8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7"/>
      <c r="AT91" s="258"/>
      <c r="AU91" s="64"/>
      <c r="AV91" s="64"/>
      <c r="AW91" s="64"/>
      <c r="AX91" s="64"/>
      <c r="AY91" s="64"/>
      <c r="AZ91" s="64"/>
      <c r="BA91" s="64"/>
      <c r="BB91" s="64"/>
      <c r="BC91" s="64"/>
      <c r="BD91" s="65"/>
    </row>
    <row r="92" spans="1:90" s="1" customFormat="1" ht="29.25" customHeight="1">
      <c r="B92" s="32"/>
      <c r="C92" s="259" t="s">
        <v>60</v>
      </c>
      <c r="D92" s="260"/>
      <c r="E92" s="260"/>
      <c r="F92" s="260"/>
      <c r="G92" s="260"/>
      <c r="H92" s="66"/>
      <c r="I92" s="261" t="s">
        <v>61</v>
      </c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  <c r="AA92" s="260"/>
      <c r="AB92" s="260"/>
      <c r="AC92" s="260"/>
      <c r="AD92" s="260"/>
      <c r="AE92" s="260"/>
      <c r="AF92" s="260"/>
      <c r="AG92" s="262" t="s">
        <v>62</v>
      </c>
      <c r="AH92" s="260"/>
      <c r="AI92" s="260"/>
      <c r="AJ92" s="260"/>
      <c r="AK92" s="260"/>
      <c r="AL92" s="260"/>
      <c r="AM92" s="260"/>
      <c r="AN92" s="261" t="s">
        <v>63</v>
      </c>
      <c r="AO92" s="260"/>
      <c r="AP92" s="263"/>
      <c r="AQ92" s="67" t="s">
        <v>64</v>
      </c>
      <c r="AR92" s="36"/>
      <c r="AS92" s="68" t="s">
        <v>65</v>
      </c>
      <c r="AT92" s="69" t="s">
        <v>66</v>
      </c>
      <c r="AU92" s="69" t="s">
        <v>67</v>
      </c>
      <c r="AV92" s="69" t="s">
        <v>68</v>
      </c>
      <c r="AW92" s="69" t="s">
        <v>69</v>
      </c>
      <c r="AX92" s="69" t="s">
        <v>70</v>
      </c>
      <c r="AY92" s="69" t="s">
        <v>71</v>
      </c>
      <c r="AZ92" s="69" t="s">
        <v>72</v>
      </c>
      <c r="BA92" s="69" t="s">
        <v>73</v>
      </c>
      <c r="BB92" s="69" t="s">
        <v>74</v>
      </c>
      <c r="BC92" s="69" t="s">
        <v>75</v>
      </c>
      <c r="BD92" s="70" t="s">
        <v>76</v>
      </c>
    </row>
    <row r="93" spans="1:90" s="1" customFormat="1" ht="10.8" customHeight="1"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</row>
    <row r="94" spans="1:90" s="5" customFormat="1" ht="32.4" customHeight="1">
      <c r="B94" s="74"/>
      <c r="C94" s="75" t="s">
        <v>77</v>
      </c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267">
        <f>ROUND(AG95,2)</f>
        <v>0</v>
      </c>
      <c r="AH94" s="267"/>
      <c r="AI94" s="267"/>
      <c r="AJ94" s="267"/>
      <c r="AK94" s="267"/>
      <c r="AL94" s="267"/>
      <c r="AM94" s="267"/>
      <c r="AN94" s="268">
        <f>SUM(AG94,AT94)</f>
        <v>0</v>
      </c>
      <c r="AO94" s="268"/>
      <c r="AP94" s="268"/>
      <c r="AQ94" s="78" t="s">
        <v>1</v>
      </c>
      <c r="AR94" s="79"/>
      <c r="AS94" s="80">
        <f>ROUND(AS95,2)</f>
        <v>0</v>
      </c>
      <c r="AT94" s="81">
        <f>ROUND(SUM(AV94:AW94),2)</f>
        <v>0</v>
      </c>
      <c r="AU94" s="82">
        <f>ROUND(AU95,5)</f>
        <v>0</v>
      </c>
      <c r="AV94" s="81">
        <f>ROUND(AZ94*L29,2)</f>
        <v>0</v>
      </c>
      <c r="AW94" s="81">
        <f>ROUND(BA94*L30,2)</f>
        <v>0</v>
      </c>
      <c r="AX94" s="81">
        <f>ROUND(BB94*L29,2)</f>
        <v>0</v>
      </c>
      <c r="AY94" s="81">
        <f>ROUND(BC94*L30,2)</f>
        <v>0</v>
      </c>
      <c r="AZ94" s="81">
        <f>ROUND(AZ95,2)</f>
        <v>0</v>
      </c>
      <c r="BA94" s="81">
        <f>ROUND(BA95,2)</f>
        <v>0</v>
      </c>
      <c r="BB94" s="81">
        <f>ROUND(BB95,2)</f>
        <v>0</v>
      </c>
      <c r="BC94" s="81">
        <f>ROUND(BC95,2)</f>
        <v>0</v>
      </c>
      <c r="BD94" s="83">
        <f>ROUND(BD95,2)</f>
        <v>0</v>
      </c>
      <c r="BS94" s="84" t="s">
        <v>78</v>
      </c>
      <c r="BT94" s="84" t="s">
        <v>79</v>
      </c>
      <c r="BV94" s="84" t="s">
        <v>80</v>
      </c>
      <c r="BW94" s="84" t="s">
        <v>5</v>
      </c>
      <c r="BX94" s="84" t="s">
        <v>81</v>
      </c>
      <c r="CL94" s="84" t="s">
        <v>1</v>
      </c>
    </row>
    <row r="95" spans="1:90" s="6" customFormat="1" ht="40.5" customHeight="1">
      <c r="A95" s="85" t="s">
        <v>82</v>
      </c>
      <c r="B95" s="86"/>
      <c r="C95" s="87"/>
      <c r="D95" s="266" t="s">
        <v>14</v>
      </c>
      <c r="E95" s="266"/>
      <c r="F95" s="266"/>
      <c r="G95" s="266"/>
      <c r="H95" s="266"/>
      <c r="I95" s="88"/>
      <c r="J95" s="266" t="s">
        <v>17</v>
      </c>
      <c r="K95" s="266"/>
      <c r="L95" s="266"/>
      <c r="M95" s="266"/>
      <c r="N95" s="266"/>
      <c r="O95" s="266"/>
      <c r="P95" s="266"/>
      <c r="Q95" s="266"/>
      <c r="R95" s="266"/>
      <c r="S95" s="266"/>
      <c r="T95" s="266"/>
      <c r="U95" s="266"/>
      <c r="V95" s="266"/>
      <c r="W95" s="266"/>
      <c r="X95" s="266"/>
      <c r="Y95" s="266"/>
      <c r="Z95" s="266"/>
      <c r="AA95" s="266"/>
      <c r="AB95" s="266"/>
      <c r="AC95" s="266"/>
      <c r="AD95" s="266"/>
      <c r="AE95" s="266"/>
      <c r="AF95" s="266"/>
      <c r="AG95" s="264">
        <f>'20822 - DPH Žampach - rek...'!J28</f>
        <v>0</v>
      </c>
      <c r="AH95" s="265"/>
      <c r="AI95" s="265"/>
      <c r="AJ95" s="265"/>
      <c r="AK95" s="265"/>
      <c r="AL95" s="265"/>
      <c r="AM95" s="265"/>
      <c r="AN95" s="264">
        <f>SUM(AG95,AT95)</f>
        <v>0</v>
      </c>
      <c r="AO95" s="265"/>
      <c r="AP95" s="265"/>
      <c r="AQ95" s="89" t="s">
        <v>83</v>
      </c>
      <c r="AR95" s="90"/>
      <c r="AS95" s="91">
        <v>0</v>
      </c>
      <c r="AT95" s="92">
        <f>ROUND(SUM(AV95:AW95),2)</f>
        <v>0</v>
      </c>
      <c r="AU95" s="93">
        <f>'20822 - DPH Žampach - rek...'!P126</f>
        <v>0</v>
      </c>
      <c r="AV95" s="92">
        <f>'20822 - DPH Žampach - rek...'!J31</f>
        <v>0</v>
      </c>
      <c r="AW95" s="92">
        <f>'20822 - DPH Žampach - rek...'!J32</f>
        <v>0</v>
      </c>
      <c r="AX95" s="92">
        <f>'20822 - DPH Žampach - rek...'!J33</f>
        <v>0</v>
      </c>
      <c r="AY95" s="92">
        <f>'20822 - DPH Žampach - rek...'!J34</f>
        <v>0</v>
      </c>
      <c r="AZ95" s="92">
        <f>'20822 - DPH Žampach - rek...'!F31</f>
        <v>0</v>
      </c>
      <c r="BA95" s="92">
        <f>'20822 - DPH Žampach - rek...'!F32</f>
        <v>0</v>
      </c>
      <c r="BB95" s="92">
        <f>'20822 - DPH Žampach - rek...'!F33</f>
        <v>0</v>
      </c>
      <c r="BC95" s="92">
        <f>'20822 - DPH Žampach - rek...'!F34</f>
        <v>0</v>
      </c>
      <c r="BD95" s="94">
        <f>'20822 - DPH Žampach - rek...'!F35</f>
        <v>0</v>
      </c>
      <c r="BT95" s="95" t="s">
        <v>84</v>
      </c>
      <c r="BU95" s="95" t="s">
        <v>85</v>
      </c>
      <c r="BV95" s="95" t="s">
        <v>80</v>
      </c>
      <c r="BW95" s="95" t="s">
        <v>5</v>
      </c>
      <c r="BX95" s="95" t="s">
        <v>81</v>
      </c>
      <c r="CL95" s="95" t="s">
        <v>1</v>
      </c>
    </row>
    <row r="96" spans="1:90" s="1" customFormat="1" ht="30" customHeight="1"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</row>
    <row r="97" spans="2:44" s="1" customFormat="1" ht="6.9" customHeight="1"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6"/>
    </row>
  </sheetData>
  <sheetProtection password="EF3D" sheet="1" objects="1" scenarios="1" formatColumns="0" formatRows="0"/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20822 - DPH Žampach - re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319"/>
  <sheetViews>
    <sheetView showGridLines="0" tabSelected="1" view="pageBreakPreview" zoomScaleSheetLayoutView="10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96" customWidth="1"/>
    <col min="10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15" t="s">
        <v>5</v>
      </c>
    </row>
    <row r="3" spans="2:46" ht="6.9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8"/>
      <c r="AT3" s="15" t="s">
        <v>84</v>
      </c>
    </row>
    <row r="4" spans="2:46" ht="24.9" customHeight="1">
      <c r="B4" s="18"/>
      <c r="D4" s="100" t="s">
        <v>86</v>
      </c>
      <c r="L4" s="18"/>
      <c r="M4" s="101" t="s">
        <v>10</v>
      </c>
      <c r="AT4" s="15" t="s">
        <v>4</v>
      </c>
    </row>
    <row r="5" spans="2:46" ht="6.9" customHeight="1">
      <c r="B5" s="18"/>
      <c r="L5" s="18"/>
    </row>
    <row r="6" spans="2:46" s="1" customFormat="1" ht="12" customHeight="1">
      <c r="B6" s="36"/>
      <c r="D6" s="102" t="s">
        <v>16</v>
      </c>
      <c r="I6" s="103"/>
      <c r="L6" s="36"/>
    </row>
    <row r="7" spans="2:46" s="1" customFormat="1" ht="36.9" customHeight="1">
      <c r="B7" s="36"/>
      <c r="E7" s="277" t="s">
        <v>17</v>
      </c>
      <c r="F7" s="278"/>
      <c r="G7" s="278"/>
      <c r="H7" s="278"/>
      <c r="I7" s="103"/>
      <c r="L7" s="36"/>
    </row>
    <row r="8" spans="2:46" s="1" customFormat="1" ht="10.199999999999999">
      <c r="B8" s="36"/>
      <c r="I8" s="103"/>
      <c r="L8" s="36"/>
    </row>
    <row r="9" spans="2:46" s="1" customFormat="1" ht="12" customHeight="1">
      <c r="B9" s="36"/>
      <c r="D9" s="102" t="s">
        <v>18</v>
      </c>
      <c r="F9" s="104" t="s">
        <v>1</v>
      </c>
      <c r="I9" s="105" t="s">
        <v>19</v>
      </c>
      <c r="J9" s="104" t="s">
        <v>1</v>
      </c>
      <c r="L9" s="36"/>
    </row>
    <row r="10" spans="2:46" s="1" customFormat="1" ht="12" customHeight="1">
      <c r="B10" s="36"/>
      <c r="D10" s="102" t="s">
        <v>20</v>
      </c>
      <c r="F10" s="104" t="s">
        <v>21</v>
      </c>
      <c r="I10" s="105" t="s">
        <v>22</v>
      </c>
      <c r="J10" s="106" t="str">
        <f>'Rekapitulace stavby'!AN8</f>
        <v>18. 12. 2019</v>
      </c>
      <c r="L10" s="36"/>
    </row>
    <row r="11" spans="2:46" s="1" customFormat="1" ht="10.8" customHeight="1">
      <c r="B11" s="36"/>
      <c r="I11" s="103"/>
      <c r="L11" s="36"/>
    </row>
    <row r="12" spans="2:46" s="1" customFormat="1" ht="12" customHeight="1">
      <c r="B12" s="36"/>
      <c r="D12" s="102" t="s">
        <v>24</v>
      </c>
      <c r="I12" s="105" t="s">
        <v>25</v>
      </c>
      <c r="J12" s="104" t="s">
        <v>26</v>
      </c>
      <c r="L12" s="36"/>
    </row>
    <row r="13" spans="2:46" s="1" customFormat="1" ht="18" customHeight="1">
      <c r="B13" s="36"/>
      <c r="E13" s="104" t="s">
        <v>27</v>
      </c>
      <c r="I13" s="105" t="s">
        <v>28</v>
      </c>
      <c r="J13" s="104" t="s">
        <v>1</v>
      </c>
      <c r="L13" s="36"/>
    </row>
    <row r="14" spans="2:46" s="1" customFormat="1" ht="6.9" customHeight="1">
      <c r="B14" s="36"/>
      <c r="I14" s="103"/>
      <c r="L14" s="36"/>
    </row>
    <row r="15" spans="2:46" s="1" customFormat="1" ht="12" customHeight="1">
      <c r="B15" s="36"/>
      <c r="D15" s="102" t="s">
        <v>29</v>
      </c>
      <c r="I15" s="105" t="s">
        <v>25</v>
      </c>
      <c r="J15" s="28" t="str">
        <f>'Rekapitulace stavby'!AN13</f>
        <v>Vyplň údaj</v>
      </c>
      <c r="L15" s="36"/>
    </row>
    <row r="16" spans="2:46" s="1" customFormat="1" ht="18" customHeight="1">
      <c r="B16" s="36"/>
      <c r="E16" s="279" t="str">
        <f>'Rekapitulace stavby'!E14</f>
        <v>Vyplň údaj</v>
      </c>
      <c r="F16" s="280"/>
      <c r="G16" s="280"/>
      <c r="H16" s="280"/>
      <c r="I16" s="105" t="s">
        <v>28</v>
      </c>
      <c r="J16" s="28" t="str">
        <f>'Rekapitulace stavby'!AN14</f>
        <v>Vyplň údaj</v>
      </c>
      <c r="L16" s="36"/>
    </row>
    <row r="17" spans="2:12" s="1" customFormat="1" ht="6.9" customHeight="1">
      <c r="B17" s="36"/>
      <c r="I17" s="103"/>
      <c r="L17" s="36"/>
    </row>
    <row r="18" spans="2:12" s="1" customFormat="1" ht="12" customHeight="1">
      <c r="B18" s="36"/>
      <c r="D18" s="102" t="s">
        <v>31</v>
      </c>
      <c r="I18" s="105" t="s">
        <v>25</v>
      </c>
      <c r="J18" s="104" t="s">
        <v>32</v>
      </c>
      <c r="L18" s="36"/>
    </row>
    <row r="19" spans="2:12" s="1" customFormat="1" ht="18" customHeight="1">
      <c r="B19" s="36"/>
      <c r="E19" s="104" t="s">
        <v>33</v>
      </c>
      <c r="I19" s="105" t="s">
        <v>28</v>
      </c>
      <c r="J19" s="104" t="s">
        <v>1</v>
      </c>
      <c r="L19" s="36"/>
    </row>
    <row r="20" spans="2:12" s="1" customFormat="1" ht="6.9" customHeight="1">
      <c r="B20" s="36"/>
      <c r="I20" s="103"/>
      <c r="L20" s="36"/>
    </row>
    <row r="21" spans="2:12" s="1" customFormat="1" ht="12" customHeight="1">
      <c r="B21" s="36"/>
      <c r="D21" s="102" t="s">
        <v>35</v>
      </c>
      <c r="I21" s="105" t="s">
        <v>25</v>
      </c>
      <c r="J21" s="104" t="s">
        <v>36</v>
      </c>
      <c r="L21" s="36"/>
    </row>
    <row r="22" spans="2:12" s="1" customFormat="1" ht="18" customHeight="1">
      <c r="B22" s="36"/>
      <c r="E22" s="104" t="s">
        <v>37</v>
      </c>
      <c r="I22" s="105" t="s">
        <v>28</v>
      </c>
      <c r="J22" s="104" t="s">
        <v>1</v>
      </c>
      <c r="L22" s="36"/>
    </row>
    <row r="23" spans="2:12" s="1" customFormat="1" ht="6.9" customHeight="1">
      <c r="B23" s="36"/>
      <c r="I23" s="103"/>
      <c r="L23" s="36"/>
    </row>
    <row r="24" spans="2:12" s="1" customFormat="1" ht="12" customHeight="1">
      <c r="B24" s="36"/>
      <c r="D24" s="102" t="s">
        <v>38</v>
      </c>
      <c r="I24" s="103"/>
      <c r="L24" s="36"/>
    </row>
    <row r="25" spans="2:12" s="7" customFormat="1" ht="16.5" customHeight="1">
      <c r="B25" s="107"/>
      <c r="E25" s="281" t="s">
        <v>1</v>
      </c>
      <c r="F25" s="281"/>
      <c r="G25" s="281"/>
      <c r="H25" s="281"/>
      <c r="I25" s="108"/>
      <c r="L25" s="107"/>
    </row>
    <row r="26" spans="2:12" s="1" customFormat="1" ht="6.9" customHeight="1">
      <c r="B26" s="36"/>
      <c r="I26" s="103"/>
      <c r="L26" s="36"/>
    </row>
    <row r="27" spans="2:12" s="1" customFormat="1" ht="6.9" customHeight="1">
      <c r="B27" s="36"/>
      <c r="D27" s="60"/>
      <c r="E27" s="60"/>
      <c r="F27" s="60"/>
      <c r="G27" s="60"/>
      <c r="H27" s="60"/>
      <c r="I27" s="109"/>
      <c r="J27" s="60"/>
      <c r="K27" s="60"/>
      <c r="L27" s="36"/>
    </row>
    <row r="28" spans="2:12" s="1" customFormat="1" ht="25.35" customHeight="1">
      <c r="B28" s="36"/>
      <c r="D28" s="110" t="s">
        <v>39</v>
      </c>
      <c r="I28" s="103"/>
      <c r="J28" s="111">
        <f>ROUND(J126, 2)</f>
        <v>0</v>
      </c>
      <c r="L28" s="36"/>
    </row>
    <row r="29" spans="2:12" s="1" customFormat="1" ht="6.9" customHeight="1">
      <c r="B29" s="36"/>
      <c r="D29" s="60"/>
      <c r="E29" s="60"/>
      <c r="F29" s="60"/>
      <c r="G29" s="60"/>
      <c r="H29" s="60"/>
      <c r="I29" s="109"/>
      <c r="J29" s="60"/>
      <c r="K29" s="60"/>
      <c r="L29" s="36"/>
    </row>
    <row r="30" spans="2:12" s="1" customFormat="1" ht="14.4" customHeight="1">
      <c r="B30" s="36"/>
      <c r="F30" s="112" t="s">
        <v>41</v>
      </c>
      <c r="I30" s="113" t="s">
        <v>40</v>
      </c>
      <c r="J30" s="112" t="s">
        <v>42</v>
      </c>
      <c r="L30" s="36"/>
    </row>
    <row r="31" spans="2:12" s="1" customFormat="1" ht="14.4" customHeight="1">
      <c r="B31" s="36"/>
      <c r="D31" s="114" t="s">
        <v>43</v>
      </c>
      <c r="E31" s="102" t="s">
        <v>44</v>
      </c>
      <c r="F31" s="115">
        <f>ROUND((SUM(BE126:BE318)),  2)</f>
        <v>0</v>
      </c>
      <c r="I31" s="116">
        <v>0.21</v>
      </c>
      <c r="J31" s="115">
        <f>ROUND(((SUM(BE126:BE318))*I31),  2)</f>
        <v>0</v>
      </c>
      <c r="L31" s="36"/>
    </row>
    <row r="32" spans="2:12" s="1" customFormat="1" ht="14.4" customHeight="1">
      <c r="B32" s="36"/>
      <c r="E32" s="102" t="s">
        <v>45</v>
      </c>
      <c r="F32" s="115">
        <f>ROUND((SUM(BF126:BF318)),  2)</f>
        <v>0</v>
      </c>
      <c r="I32" s="116">
        <v>0.15</v>
      </c>
      <c r="J32" s="115">
        <f>ROUND(((SUM(BF126:BF318))*I32),  2)</f>
        <v>0</v>
      </c>
      <c r="L32" s="36"/>
    </row>
    <row r="33" spans="2:12" s="1" customFormat="1" ht="14.4" hidden="1" customHeight="1">
      <c r="B33" s="36"/>
      <c r="E33" s="102" t="s">
        <v>46</v>
      </c>
      <c r="F33" s="115">
        <f>ROUND((SUM(BG126:BG318)),  2)</f>
        <v>0</v>
      </c>
      <c r="I33" s="116">
        <v>0.21</v>
      </c>
      <c r="J33" s="115">
        <f>0</f>
        <v>0</v>
      </c>
      <c r="L33" s="36"/>
    </row>
    <row r="34" spans="2:12" s="1" customFormat="1" ht="14.4" hidden="1" customHeight="1">
      <c r="B34" s="36"/>
      <c r="E34" s="102" t="s">
        <v>47</v>
      </c>
      <c r="F34" s="115">
        <f>ROUND((SUM(BH126:BH318)),  2)</f>
        <v>0</v>
      </c>
      <c r="I34" s="116">
        <v>0.15</v>
      </c>
      <c r="J34" s="115">
        <f>0</f>
        <v>0</v>
      </c>
      <c r="L34" s="36"/>
    </row>
    <row r="35" spans="2:12" s="1" customFormat="1" ht="14.4" hidden="1" customHeight="1">
      <c r="B35" s="36"/>
      <c r="E35" s="102" t="s">
        <v>48</v>
      </c>
      <c r="F35" s="115">
        <f>ROUND((SUM(BI126:BI318)),  2)</f>
        <v>0</v>
      </c>
      <c r="I35" s="116">
        <v>0</v>
      </c>
      <c r="J35" s="115">
        <f>0</f>
        <v>0</v>
      </c>
      <c r="L35" s="36"/>
    </row>
    <row r="36" spans="2:12" s="1" customFormat="1" ht="6.9" customHeight="1">
      <c r="B36" s="36"/>
      <c r="I36" s="103"/>
      <c r="L36" s="36"/>
    </row>
    <row r="37" spans="2:12" s="1" customFormat="1" ht="25.35" customHeight="1">
      <c r="B37" s="36"/>
      <c r="C37" s="117"/>
      <c r="D37" s="118" t="s">
        <v>49</v>
      </c>
      <c r="E37" s="119"/>
      <c r="F37" s="119"/>
      <c r="G37" s="120" t="s">
        <v>50</v>
      </c>
      <c r="H37" s="121" t="s">
        <v>51</v>
      </c>
      <c r="I37" s="122"/>
      <c r="J37" s="123">
        <f>SUM(J28:J35)</f>
        <v>0</v>
      </c>
      <c r="K37" s="124"/>
      <c r="L37" s="36"/>
    </row>
    <row r="38" spans="2:12" s="1" customFormat="1" ht="14.4" customHeight="1">
      <c r="B38" s="36"/>
      <c r="I38" s="103"/>
      <c r="L38" s="36"/>
    </row>
    <row r="39" spans="2:12" ht="14.4" customHeight="1">
      <c r="B39" s="18"/>
      <c r="L39" s="18"/>
    </row>
    <row r="40" spans="2:12" ht="14.4" customHeight="1">
      <c r="B40" s="18"/>
      <c r="L40" s="18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6"/>
      <c r="D50" s="125" t="s">
        <v>52</v>
      </c>
      <c r="E50" s="126"/>
      <c r="F50" s="126"/>
      <c r="G50" s="125" t="s">
        <v>53</v>
      </c>
      <c r="H50" s="126"/>
      <c r="I50" s="127"/>
      <c r="J50" s="126"/>
      <c r="K50" s="126"/>
      <c r="L50" s="36"/>
    </row>
    <row r="51" spans="2:12" ht="10.199999999999999">
      <c r="B51" s="18"/>
      <c r="L51" s="18"/>
    </row>
    <row r="52" spans="2:12" ht="10.199999999999999">
      <c r="B52" s="18"/>
      <c r="L52" s="18"/>
    </row>
    <row r="53" spans="2:12" ht="10.199999999999999">
      <c r="B53" s="18"/>
      <c r="L53" s="18"/>
    </row>
    <row r="54" spans="2:12" ht="10.199999999999999">
      <c r="B54" s="18"/>
      <c r="L54" s="18"/>
    </row>
    <row r="55" spans="2:12" ht="10.199999999999999">
      <c r="B55" s="18"/>
      <c r="L55" s="18"/>
    </row>
    <row r="56" spans="2:12" ht="10.199999999999999">
      <c r="B56" s="18"/>
      <c r="L56" s="18"/>
    </row>
    <row r="57" spans="2:12" ht="10.199999999999999">
      <c r="B57" s="18"/>
      <c r="L57" s="18"/>
    </row>
    <row r="58" spans="2:12" ht="10.199999999999999">
      <c r="B58" s="18"/>
      <c r="L58" s="18"/>
    </row>
    <row r="59" spans="2:12" ht="10.199999999999999">
      <c r="B59" s="18"/>
      <c r="L59" s="18"/>
    </row>
    <row r="60" spans="2:12" ht="10.199999999999999">
      <c r="B60" s="18"/>
      <c r="L60" s="18"/>
    </row>
    <row r="61" spans="2:12" s="1" customFormat="1" ht="13.2">
      <c r="B61" s="36"/>
      <c r="D61" s="128" t="s">
        <v>54</v>
      </c>
      <c r="E61" s="129"/>
      <c r="F61" s="130" t="s">
        <v>55</v>
      </c>
      <c r="G61" s="128" t="s">
        <v>54</v>
      </c>
      <c r="H61" s="129"/>
      <c r="I61" s="131"/>
      <c r="J61" s="132" t="s">
        <v>55</v>
      </c>
      <c r="K61" s="129"/>
      <c r="L61" s="36"/>
    </row>
    <row r="62" spans="2:12" ht="10.199999999999999">
      <c r="B62" s="18"/>
      <c r="L62" s="18"/>
    </row>
    <row r="63" spans="2:12" ht="10.199999999999999">
      <c r="B63" s="18"/>
      <c r="L63" s="18"/>
    </row>
    <row r="64" spans="2:12" ht="10.199999999999999">
      <c r="B64" s="18"/>
      <c r="L64" s="18"/>
    </row>
    <row r="65" spans="2:12" s="1" customFormat="1" ht="13.2">
      <c r="B65" s="36"/>
      <c r="D65" s="125" t="s">
        <v>56</v>
      </c>
      <c r="E65" s="126"/>
      <c r="F65" s="126"/>
      <c r="G65" s="125" t="s">
        <v>57</v>
      </c>
      <c r="H65" s="126"/>
      <c r="I65" s="127"/>
      <c r="J65" s="126"/>
      <c r="K65" s="126"/>
      <c r="L65" s="36"/>
    </row>
    <row r="66" spans="2:12" ht="10.199999999999999">
      <c r="B66" s="18"/>
      <c r="L66" s="18"/>
    </row>
    <row r="67" spans="2:12" ht="10.199999999999999">
      <c r="B67" s="18"/>
      <c r="L67" s="18"/>
    </row>
    <row r="68" spans="2:12" ht="10.199999999999999">
      <c r="B68" s="18"/>
      <c r="L68" s="18"/>
    </row>
    <row r="69" spans="2:12" ht="10.199999999999999">
      <c r="B69" s="18"/>
      <c r="L69" s="18"/>
    </row>
    <row r="70" spans="2:12" ht="10.199999999999999">
      <c r="B70" s="18"/>
      <c r="L70" s="18"/>
    </row>
    <row r="71" spans="2:12" ht="10.199999999999999">
      <c r="B71" s="18"/>
      <c r="L71" s="18"/>
    </row>
    <row r="72" spans="2:12" ht="10.199999999999999">
      <c r="B72" s="18"/>
      <c r="L72" s="18"/>
    </row>
    <row r="73" spans="2:12" ht="10.199999999999999">
      <c r="B73" s="18"/>
      <c r="L73" s="18"/>
    </row>
    <row r="74" spans="2:12" ht="10.199999999999999">
      <c r="B74" s="18"/>
      <c r="L74" s="18"/>
    </row>
    <row r="75" spans="2:12" ht="10.199999999999999">
      <c r="B75" s="18"/>
      <c r="L75" s="18"/>
    </row>
    <row r="76" spans="2:12" s="1" customFormat="1" ht="13.2">
      <c r="B76" s="36"/>
      <c r="D76" s="128" t="s">
        <v>54</v>
      </c>
      <c r="E76" s="129"/>
      <c r="F76" s="130" t="s">
        <v>55</v>
      </c>
      <c r="G76" s="128" t="s">
        <v>54</v>
      </c>
      <c r="H76" s="129"/>
      <c r="I76" s="131"/>
      <c r="J76" s="132" t="s">
        <v>55</v>
      </c>
      <c r="K76" s="129"/>
      <c r="L76" s="36"/>
    </row>
    <row r="77" spans="2:12" s="1" customFormat="1" ht="14.4" customHeight="1">
      <c r="B77" s="133"/>
      <c r="C77" s="134"/>
      <c r="D77" s="134"/>
      <c r="E77" s="134"/>
      <c r="F77" s="134"/>
      <c r="G77" s="134"/>
      <c r="H77" s="134"/>
      <c r="I77" s="135"/>
      <c r="J77" s="134"/>
      <c r="K77" s="134"/>
      <c r="L77" s="36"/>
    </row>
    <row r="81" spans="2:47" s="1" customFormat="1" ht="6.9" customHeight="1">
      <c r="B81" s="136"/>
      <c r="C81" s="137"/>
      <c r="D81" s="137"/>
      <c r="E81" s="137"/>
      <c r="F81" s="137"/>
      <c r="G81" s="137"/>
      <c r="H81" s="137"/>
      <c r="I81" s="138"/>
      <c r="J81" s="137"/>
      <c r="K81" s="137"/>
      <c r="L81" s="36"/>
    </row>
    <row r="82" spans="2:47" s="1" customFormat="1" ht="24.9" customHeight="1">
      <c r="B82" s="32"/>
      <c r="C82" s="21" t="s">
        <v>87</v>
      </c>
      <c r="D82" s="33"/>
      <c r="E82" s="33"/>
      <c r="F82" s="33"/>
      <c r="G82" s="33"/>
      <c r="H82" s="33"/>
      <c r="I82" s="103"/>
      <c r="J82" s="33"/>
      <c r="K82" s="33"/>
      <c r="L82" s="36"/>
    </row>
    <row r="83" spans="2:47" s="1" customFormat="1" ht="6.9" customHeight="1">
      <c r="B83" s="32"/>
      <c r="C83" s="33"/>
      <c r="D83" s="33"/>
      <c r="E83" s="33"/>
      <c r="F83" s="33"/>
      <c r="G83" s="33"/>
      <c r="H83" s="33"/>
      <c r="I83" s="103"/>
      <c r="J83" s="33"/>
      <c r="K83" s="33"/>
      <c r="L83" s="36"/>
    </row>
    <row r="84" spans="2:47" s="1" customFormat="1" ht="12" customHeight="1">
      <c r="B84" s="32"/>
      <c r="C84" s="27" t="s">
        <v>16</v>
      </c>
      <c r="D84" s="33"/>
      <c r="E84" s="33"/>
      <c r="F84" s="33"/>
      <c r="G84" s="33"/>
      <c r="H84" s="33"/>
      <c r="I84" s="103"/>
      <c r="J84" s="33"/>
      <c r="K84" s="33"/>
      <c r="L84" s="36"/>
    </row>
    <row r="85" spans="2:47" s="1" customFormat="1" ht="16.5" customHeight="1">
      <c r="B85" s="32"/>
      <c r="C85" s="33"/>
      <c r="D85" s="33"/>
      <c r="E85" s="250" t="str">
        <f>E7</f>
        <v>DPH Žampach - rekonstrukce objektu DOMÁCNOST PRO SPECIALIZOVANOU SLUŽBU</v>
      </c>
      <c r="F85" s="282"/>
      <c r="G85" s="282"/>
      <c r="H85" s="282"/>
      <c r="I85" s="103"/>
      <c r="J85" s="33"/>
      <c r="K85" s="33"/>
      <c r="L85" s="36"/>
    </row>
    <row r="86" spans="2:47" s="1" customFormat="1" ht="6.9" customHeight="1">
      <c r="B86" s="32"/>
      <c r="C86" s="33"/>
      <c r="D86" s="33"/>
      <c r="E86" s="33"/>
      <c r="F86" s="33"/>
      <c r="G86" s="33"/>
      <c r="H86" s="33"/>
      <c r="I86" s="103"/>
      <c r="J86" s="33"/>
      <c r="K86" s="33"/>
      <c r="L86" s="36"/>
    </row>
    <row r="87" spans="2:47" s="1" customFormat="1" ht="12" customHeight="1">
      <c r="B87" s="32"/>
      <c r="C87" s="27" t="s">
        <v>20</v>
      </c>
      <c r="D87" s="33"/>
      <c r="E87" s="33"/>
      <c r="F87" s="25" t="str">
        <f>F10</f>
        <v>Žampach</v>
      </c>
      <c r="G87" s="33"/>
      <c r="H87" s="33"/>
      <c r="I87" s="105" t="s">
        <v>22</v>
      </c>
      <c r="J87" s="59" t="str">
        <f>IF(J10="","",J10)</f>
        <v>18. 12. 2019</v>
      </c>
      <c r="K87" s="33"/>
      <c r="L87" s="36"/>
    </row>
    <row r="88" spans="2:47" s="1" customFormat="1" ht="6.9" customHeight="1">
      <c r="B88" s="32"/>
      <c r="C88" s="33"/>
      <c r="D88" s="33"/>
      <c r="E88" s="33"/>
      <c r="F88" s="33"/>
      <c r="G88" s="33"/>
      <c r="H88" s="33"/>
      <c r="I88" s="103"/>
      <c r="J88" s="33"/>
      <c r="K88" s="33"/>
      <c r="L88" s="36"/>
    </row>
    <row r="89" spans="2:47" s="1" customFormat="1" ht="43.05" customHeight="1">
      <c r="B89" s="32"/>
      <c r="C89" s="27" t="s">
        <v>24</v>
      </c>
      <c r="D89" s="33"/>
      <c r="E89" s="33"/>
      <c r="F89" s="25" t="str">
        <f>E13</f>
        <v>Domov pod hradem Žampach</v>
      </c>
      <c r="G89" s="33"/>
      <c r="H89" s="33"/>
      <c r="I89" s="105" t="s">
        <v>31</v>
      </c>
      <c r="J89" s="30" t="str">
        <f>E19</f>
        <v>Zdeněk Číž, Krátká 934, 563 01 Lanškroun</v>
      </c>
      <c r="K89" s="33"/>
      <c r="L89" s="36"/>
    </row>
    <row r="90" spans="2:47" s="1" customFormat="1" ht="15.15" customHeight="1">
      <c r="B90" s="32"/>
      <c r="C90" s="27" t="s">
        <v>29</v>
      </c>
      <c r="D90" s="33"/>
      <c r="E90" s="33"/>
      <c r="F90" s="25" t="str">
        <f>IF(E16="","",E16)</f>
        <v>Vyplň údaj</v>
      </c>
      <c r="G90" s="33"/>
      <c r="H90" s="33"/>
      <c r="I90" s="105" t="s">
        <v>35</v>
      </c>
      <c r="J90" s="30" t="str">
        <f>E22</f>
        <v>Zdeněk Číž</v>
      </c>
      <c r="K90" s="33"/>
      <c r="L90" s="36"/>
    </row>
    <row r="91" spans="2:47" s="1" customFormat="1" ht="10.35" customHeight="1">
      <c r="B91" s="32"/>
      <c r="C91" s="33"/>
      <c r="D91" s="33"/>
      <c r="E91" s="33"/>
      <c r="F91" s="33"/>
      <c r="G91" s="33"/>
      <c r="H91" s="33"/>
      <c r="I91" s="103"/>
      <c r="J91" s="33"/>
      <c r="K91" s="33"/>
      <c r="L91" s="36"/>
    </row>
    <row r="92" spans="2:47" s="1" customFormat="1" ht="29.25" customHeight="1">
      <c r="B92" s="32"/>
      <c r="C92" s="139" t="s">
        <v>88</v>
      </c>
      <c r="D92" s="140"/>
      <c r="E92" s="140"/>
      <c r="F92" s="140"/>
      <c r="G92" s="140"/>
      <c r="H92" s="140"/>
      <c r="I92" s="141"/>
      <c r="J92" s="142" t="s">
        <v>89</v>
      </c>
      <c r="K92" s="140"/>
      <c r="L92" s="36"/>
    </row>
    <row r="93" spans="2:47" s="1" customFormat="1" ht="10.35" customHeight="1">
      <c r="B93" s="32"/>
      <c r="C93" s="33"/>
      <c r="D93" s="33"/>
      <c r="E93" s="33"/>
      <c r="F93" s="33"/>
      <c r="G93" s="33"/>
      <c r="H93" s="33"/>
      <c r="I93" s="103"/>
      <c r="J93" s="33"/>
      <c r="K93" s="33"/>
      <c r="L93" s="36"/>
    </row>
    <row r="94" spans="2:47" s="1" customFormat="1" ht="22.8" customHeight="1">
      <c r="B94" s="32"/>
      <c r="C94" s="143" t="s">
        <v>90</v>
      </c>
      <c r="D94" s="33"/>
      <c r="E94" s="33"/>
      <c r="F94" s="33"/>
      <c r="G94" s="33"/>
      <c r="H94" s="33"/>
      <c r="I94" s="103"/>
      <c r="J94" s="77">
        <f>J126</f>
        <v>0</v>
      </c>
      <c r="K94" s="33"/>
      <c r="L94" s="36"/>
      <c r="AU94" s="15" t="s">
        <v>91</v>
      </c>
    </row>
    <row r="95" spans="2:47" s="8" customFormat="1" ht="24.9" customHeight="1">
      <c r="B95" s="144"/>
      <c r="C95" s="145"/>
      <c r="D95" s="146" t="s">
        <v>92</v>
      </c>
      <c r="E95" s="147"/>
      <c r="F95" s="147"/>
      <c r="G95" s="147"/>
      <c r="H95" s="147"/>
      <c r="I95" s="148"/>
      <c r="J95" s="149">
        <f>J127</f>
        <v>0</v>
      </c>
      <c r="K95" s="145"/>
      <c r="L95" s="150"/>
    </row>
    <row r="96" spans="2:47" s="9" customFormat="1" ht="19.95" customHeight="1">
      <c r="B96" s="151"/>
      <c r="C96" s="152"/>
      <c r="D96" s="153" t="s">
        <v>93</v>
      </c>
      <c r="E96" s="154"/>
      <c r="F96" s="154"/>
      <c r="G96" s="154"/>
      <c r="H96" s="154"/>
      <c r="I96" s="155"/>
      <c r="J96" s="156">
        <f>J128</f>
        <v>0</v>
      </c>
      <c r="K96" s="152"/>
      <c r="L96" s="157"/>
    </row>
    <row r="97" spans="2:12" s="9" customFormat="1" ht="19.95" customHeight="1">
      <c r="B97" s="151"/>
      <c r="C97" s="152"/>
      <c r="D97" s="153" t="s">
        <v>94</v>
      </c>
      <c r="E97" s="154"/>
      <c r="F97" s="154"/>
      <c r="G97" s="154"/>
      <c r="H97" s="154"/>
      <c r="I97" s="155"/>
      <c r="J97" s="156">
        <f>J141</f>
        <v>0</v>
      </c>
      <c r="K97" s="152"/>
      <c r="L97" s="157"/>
    </row>
    <row r="98" spans="2:12" s="9" customFormat="1" ht="19.95" customHeight="1">
      <c r="B98" s="151"/>
      <c r="C98" s="152"/>
      <c r="D98" s="153" t="s">
        <v>95</v>
      </c>
      <c r="E98" s="154"/>
      <c r="F98" s="154"/>
      <c r="G98" s="154"/>
      <c r="H98" s="154"/>
      <c r="I98" s="155"/>
      <c r="J98" s="156">
        <f>J146</f>
        <v>0</v>
      </c>
      <c r="K98" s="152"/>
      <c r="L98" s="157"/>
    </row>
    <row r="99" spans="2:12" s="9" customFormat="1" ht="19.95" customHeight="1">
      <c r="B99" s="151"/>
      <c r="C99" s="152"/>
      <c r="D99" s="153" t="s">
        <v>96</v>
      </c>
      <c r="E99" s="154"/>
      <c r="F99" s="154"/>
      <c r="G99" s="154"/>
      <c r="H99" s="154"/>
      <c r="I99" s="155"/>
      <c r="J99" s="156">
        <f>J151</f>
        <v>0</v>
      </c>
      <c r="K99" s="152"/>
      <c r="L99" s="157"/>
    </row>
    <row r="100" spans="2:12" s="9" customFormat="1" ht="19.95" customHeight="1">
      <c r="B100" s="151"/>
      <c r="C100" s="152"/>
      <c r="D100" s="153" t="s">
        <v>97</v>
      </c>
      <c r="E100" s="154"/>
      <c r="F100" s="154"/>
      <c r="G100" s="154"/>
      <c r="H100" s="154"/>
      <c r="I100" s="155"/>
      <c r="J100" s="156">
        <f>J156</f>
        <v>0</v>
      </c>
      <c r="K100" s="152"/>
      <c r="L100" s="157"/>
    </row>
    <row r="101" spans="2:12" s="9" customFormat="1" ht="19.95" customHeight="1">
      <c r="B101" s="151"/>
      <c r="C101" s="152"/>
      <c r="D101" s="153" t="s">
        <v>98</v>
      </c>
      <c r="E101" s="154"/>
      <c r="F101" s="154"/>
      <c r="G101" s="154"/>
      <c r="H101" s="154"/>
      <c r="I101" s="155"/>
      <c r="J101" s="156">
        <f>J163</f>
        <v>0</v>
      </c>
      <c r="K101" s="152"/>
      <c r="L101" s="157"/>
    </row>
    <row r="102" spans="2:12" s="9" customFormat="1" ht="19.95" customHeight="1">
      <c r="B102" s="151"/>
      <c r="C102" s="152"/>
      <c r="D102" s="153" t="s">
        <v>99</v>
      </c>
      <c r="E102" s="154"/>
      <c r="F102" s="154"/>
      <c r="G102" s="154"/>
      <c r="H102" s="154"/>
      <c r="I102" s="155"/>
      <c r="J102" s="156">
        <f>J174</f>
        <v>0</v>
      </c>
      <c r="K102" s="152"/>
      <c r="L102" s="157"/>
    </row>
    <row r="103" spans="2:12" s="8" customFormat="1" ht="24.9" customHeight="1">
      <c r="B103" s="144"/>
      <c r="C103" s="145"/>
      <c r="D103" s="146" t="s">
        <v>100</v>
      </c>
      <c r="E103" s="147"/>
      <c r="F103" s="147"/>
      <c r="G103" s="147"/>
      <c r="H103" s="147"/>
      <c r="I103" s="148"/>
      <c r="J103" s="149">
        <f>J179</f>
        <v>0</v>
      </c>
      <c r="K103" s="145"/>
      <c r="L103" s="150"/>
    </row>
    <row r="104" spans="2:12" s="9" customFormat="1" ht="19.95" customHeight="1">
      <c r="B104" s="151"/>
      <c r="C104" s="152"/>
      <c r="D104" s="153" t="s">
        <v>101</v>
      </c>
      <c r="E104" s="154"/>
      <c r="F104" s="154"/>
      <c r="G104" s="154"/>
      <c r="H104" s="154"/>
      <c r="I104" s="155"/>
      <c r="J104" s="156">
        <f>J180</f>
        <v>0</v>
      </c>
      <c r="K104" s="152"/>
      <c r="L104" s="157"/>
    </row>
    <row r="105" spans="2:12" s="9" customFormat="1" ht="19.95" customHeight="1">
      <c r="B105" s="151"/>
      <c r="C105" s="152"/>
      <c r="D105" s="153" t="s">
        <v>102</v>
      </c>
      <c r="E105" s="154"/>
      <c r="F105" s="154"/>
      <c r="G105" s="154"/>
      <c r="H105" s="154"/>
      <c r="I105" s="155"/>
      <c r="J105" s="156">
        <f>J194</f>
        <v>0</v>
      </c>
      <c r="K105" s="152"/>
      <c r="L105" s="157"/>
    </row>
    <row r="106" spans="2:12" s="9" customFormat="1" ht="19.95" customHeight="1">
      <c r="B106" s="151"/>
      <c r="C106" s="152"/>
      <c r="D106" s="153" t="s">
        <v>103</v>
      </c>
      <c r="E106" s="154"/>
      <c r="F106" s="154"/>
      <c r="G106" s="154"/>
      <c r="H106" s="154"/>
      <c r="I106" s="155"/>
      <c r="J106" s="156">
        <f>J225</f>
        <v>0</v>
      </c>
      <c r="K106" s="152"/>
      <c r="L106" s="157"/>
    </row>
    <row r="107" spans="2:12" s="9" customFormat="1" ht="19.95" customHeight="1">
      <c r="B107" s="151"/>
      <c r="C107" s="152"/>
      <c r="D107" s="153" t="s">
        <v>104</v>
      </c>
      <c r="E107" s="154"/>
      <c r="F107" s="154"/>
      <c r="G107" s="154"/>
      <c r="H107" s="154"/>
      <c r="I107" s="155"/>
      <c r="J107" s="156">
        <f>J273</f>
        <v>0</v>
      </c>
      <c r="K107" s="152"/>
      <c r="L107" s="157"/>
    </row>
    <row r="108" spans="2:12" s="9" customFormat="1" ht="19.95" customHeight="1">
      <c r="B108" s="151"/>
      <c r="C108" s="152"/>
      <c r="D108" s="153" t="s">
        <v>105</v>
      </c>
      <c r="E108" s="154"/>
      <c r="F108" s="154"/>
      <c r="G108" s="154"/>
      <c r="H108" s="154"/>
      <c r="I108" s="155"/>
      <c r="J108" s="156">
        <f>J275</f>
        <v>0</v>
      </c>
      <c r="K108" s="152"/>
      <c r="L108" s="157"/>
    </row>
    <row r="109" spans="2:12" s="1" customFormat="1" ht="21.75" customHeight="1">
      <c r="B109" s="32"/>
      <c r="C109" s="33"/>
      <c r="D109" s="33"/>
      <c r="E109" s="33"/>
      <c r="F109" s="33"/>
      <c r="G109" s="33"/>
      <c r="H109" s="33"/>
      <c r="I109" s="103"/>
      <c r="J109" s="33"/>
      <c r="K109" s="33"/>
      <c r="L109" s="36"/>
    </row>
    <row r="110" spans="2:12" s="1" customFormat="1" ht="6.9" customHeight="1">
      <c r="B110" s="47"/>
      <c r="C110" s="48"/>
      <c r="D110" s="48"/>
      <c r="E110" s="48"/>
      <c r="F110" s="48"/>
      <c r="G110" s="48"/>
      <c r="H110" s="48"/>
      <c r="I110" s="135"/>
      <c r="J110" s="48"/>
      <c r="K110" s="48"/>
      <c r="L110" s="36"/>
    </row>
    <row r="114" spans="2:63" s="1" customFormat="1" ht="6.9" customHeight="1">
      <c r="B114" s="49"/>
      <c r="C114" s="50"/>
      <c r="D114" s="50"/>
      <c r="E114" s="50"/>
      <c r="F114" s="50"/>
      <c r="G114" s="50"/>
      <c r="H114" s="50"/>
      <c r="I114" s="138"/>
      <c r="J114" s="50"/>
      <c r="K114" s="50"/>
      <c r="L114" s="36"/>
    </row>
    <row r="115" spans="2:63" s="1" customFormat="1" ht="24.9" customHeight="1">
      <c r="B115" s="32"/>
      <c r="C115" s="21" t="s">
        <v>106</v>
      </c>
      <c r="D115" s="33"/>
      <c r="E115" s="33"/>
      <c r="F115" s="33"/>
      <c r="G115" s="33"/>
      <c r="H115" s="33"/>
      <c r="I115" s="103"/>
      <c r="J115" s="33"/>
      <c r="K115" s="33"/>
      <c r="L115" s="36"/>
    </row>
    <row r="116" spans="2:63" s="1" customFormat="1" ht="6.9" customHeight="1">
      <c r="B116" s="32"/>
      <c r="C116" s="33"/>
      <c r="D116" s="33"/>
      <c r="E116" s="33"/>
      <c r="F116" s="33"/>
      <c r="G116" s="33"/>
      <c r="H116" s="33"/>
      <c r="I116" s="103"/>
      <c r="J116" s="33"/>
      <c r="K116" s="33"/>
      <c r="L116" s="36"/>
    </row>
    <row r="117" spans="2:63" s="1" customFormat="1" ht="12" customHeight="1">
      <c r="B117" s="32"/>
      <c r="C117" s="27" t="s">
        <v>16</v>
      </c>
      <c r="D117" s="33"/>
      <c r="E117" s="33"/>
      <c r="F117" s="33"/>
      <c r="G117" s="33"/>
      <c r="H117" s="33"/>
      <c r="I117" s="103"/>
      <c r="J117" s="33"/>
      <c r="K117" s="33"/>
      <c r="L117" s="36"/>
    </row>
    <row r="118" spans="2:63" s="1" customFormat="1" ht="16.5" customHeight="1">
      <c r="B118" s="32"/>
      <c r="C118" s="33"/>
      <c r="D118" s="33"/>
      <c r="E118" s="250" t="str">
        <f>E7</f>
        <v>DPH Žampach - rekonstrukce objektu DOMÁCNOST PRO SPECIALIZOVANOU SLUŽBU</v>
      </c>
      <c r="F118" s="282"/>
      <c r="G118" s="282"/>
      <c r="H118" s="282"/>
      <c r="I118" s="103"/>
      <c r="J118" s="33"/>
      <c r="K118" s="33"/>
      <c r="L118" s="36"/>
    </row>
    <row r="119" spans="2:63" s="1" customFormat="1" ht="6.9" customHeight="1">
      <c r="B119" s="32"/>
      <c r="C119" s="33"/>
      <c r="D119" s="33"/>
      <c r="E119" s="33"/>
      <c r="F119" s="33"/>
      <c r="G119" s="33"/>
      <c r="H119" s="33"/>
      <c r="I119" s="103"/>
      <c r="J119" s="33"/>
      <c r="K119" s="33"/>
      <c r="L119" s="36"/>
    </row>
    <row r="120" spans="2:63" s="1" customFormat="1" ht="12" customHeight="1">
      <c r="B120" s="32"/>
      <c r="C120" s="27" t="s">
        <v>20</v>
      </c>
      <c r="D120" s="33"/>
      <c r="E120" s="33"/>
      <c r="F120" s="25" t="str">
        <f>F10</f>
        <v>Žampach</v>
      </c>
      <c r="G120" s="33"/>
      <c r="H120" s="33"/>
      <c r="I120" s="105" t="s">
        <v>22</v>
      </c>
      <c r="J120" s="59" t="str">
        <f>IF(J10="","",J10)</f>
        <v>18. 12. 2019</v>
      </c>
      <c r="K120" s="33"/>
      <c r="L120" s="36"/>
    </row>
    <row r="121" spans="2:63" s="1" customFormat="1" ht="6.9" customHeight="1">
      <c r="B121" s="32"/>
      <c r="C121" s="33"/>
      <c r="D121" s="33"/>
      <c r="E121" s="33"/>
      <c r="F121" s="33"/>
      <c r="G121" s="33"/>
      <c r="H121" s="33"/>
      <c r="I121" s="103"/>
      <c r="J121" s="33"/>
      <c r="K121" s="33"/>
      <c r="L121" s="36"/>
    </row>
    <row r="122" spans="2:63" s="1" customFormat="1" ht="43.05" customHeight="1">
      <c r="B122" s="32"/>
      <c r="C122" s="27" t="s">
        <v>24</v>
      </c>
      <c r="D122" s="33"/>
      <c r="E122" s="33"/>
      <c r="F122" s="25" t="str">
        <f>E13</f>
        <v>Domov pod hradem Žampach</v>
      </c>
      <c r="G122" s="33"/>
      <c r="H122" s="33"/>
      <c r="I122" s="105" t="s">
        <v>31</v>
      </c>
      <c r="J122" s="30" t="str">
        <f>E19</f>
        <v>Zdeněk Číž, Krátká 934, 563 01 Lanškroun</v>
      </c>
      <c r="K122" s="33"/>
      <c r="L122" s="36"/>
    </row>
    <row r="123" spans="2:63" s="1" customFormat="1" ht="15.15" customHeight="1">
      <c r="B123" s="32"/>
      <c r="C123" s="27" t="s">
        <v>29</v>
      </c>
      <c r="D123" s="33"/>
      <c r="E123" s="33"/>
      <c r="F123" s="25" t="str">
        <f>IF(E16="","",E16)</f>
        <v>Vyplň údaj</v>
      </c>
      <c r="G123" s="33"/>
      <c r="H123" s="33"/>
      <c r="I123" s="105" t="s">
        <v>35</v>
      </c>
      <c r="J123" s="30" t="str">
        <f>E22</f>
        <v>Zdeněk Číž</v>
      </c>
      <c r="K123" s="33"/>
      <c r="L123" s="36"/>
    </row>
    <row r="124" spans="2:63" s="1" customFormat="1" ht="10.35" customHeight="1">
      <c r="B124" s="32"/>
      <c r="C124" s="33"/>
      <c r="D124" s="33"/>
      <c r="E124" s="33"/>
      <c r="F124" s="33"/>
      <c r="G124" s="33"/>
      <c r="H124" s="33"/>
      <c r="I124" s="103"/>
      <c r="J124" s="33"/>
      <c r="K124" s="33"/>
      <c r="L124" s="36"/>
    </row>
    <row r="125" spans="2:63" s="10" customFormat="1" ht="29.25" customHeight="1">
      <c r="B125" s="158"/>
      <c r="C125" s="159" t="s">
        <v>107</v>
      </c>
      <c r="D125" s="160" t="s">
        <v>64</v>
      </c>
      <c r="E125" s="160" t="s">
        <v>60</v>
      </c>
      <c r="F125" s="160" t="s">
        <v>61</v>
      </c>
      <c r="G125" s="160" t="s">
        <v>108</v>
      </c>
      <c r="H125" s="160" t="s">
        <v>109</v>
      </c>
      <c r="I125" s="161" t="s">
        <v>110</v>
      </c>
      <c r="J125" s="162" t="s">
        <v>89</v>
      </c>
      <c r="K125" s="163" t="s">
        <v>111</v>
      </c>
      <c r="L125" s="164"/>
      <c r="M125" s="68" t="s">
        <v>1</v>
      </c>
      <c r="N125" s="69" t="s">
        <v>43</v>
      </c>
      <c r="O125" s="69" t="s">
        <v>112</v>
      </c>
      <c r="P125" s="69" t="s">
        <v>113</v>
      </c>
      <c r="Q125" s="69" t="s">
        <v>114</v>
      </c>
      <c r="R125" s="69" t="s">
        <v>115</v>
      </c>
      <c r="S125" s="69" t="s">
        <v>116</v>
      </c>
      <c r="T125" s="70" t="s">
        <v>117</v>
      </c>
    </row>
    <row r="126" spans="2:63" s="1" customFormat="1" ht="22.8" customHeight="1">
      <c r="B126" s="32"/>
      <c r="C126" s="75" t="s">
        <v>118</v>
      </c>
      <c r="D126" s="33"/>
      <c r="E126" s="33"/>
      <c r="F126" s="33"/>
      <c r="G126" s="33"/>
      <c r="H126" s="33"/>
      <c r="I126" s="103"/>
      <c r="J126" s="165">
        <f>BK126</f>
        <v>0</v>
      </c>
      <c r="K126" s="33"/>
      <c r="L126" s="36"/>
      <c r="M126" s="71"/>
      <c r="N126" s="72"/>
      <c r="O126" s="72"/>
      <c r="P126" s="166">
        <f>P127+P179</f>
        <v>0</v>
      </c>
      <c r="Q126" s="72"/>
      <c r="R126" s="166">
        <f>R127+R179</f>
        <v>3.531432119999999</v>
      </c>
      <c r="S126" s="72"/>
      <c r="T126" s="167">
        <f>T127+T179</f>
        <v>3.7080979999999997</v>
      </c>
      <c r="AT126" s="15" t="s">
        <v>78</v>
      </c>
      <c r="AU126" s="15" t="s">
        <v>91</v>
      </c>
      <c r="BK126" s="168">
        <f>BK127+BK179</f>
        <v>0</v>
      </c>
    </row>
    <row r="127" spans="2:63" s="11" customFormat="1" ht="25.95" customHeight="1">
      <c r="B127" s="169"/>
      <c r="C127" s="170"/>
      <c r="D127" s="171" t="s">
        <v>78</v>
      </c>
      <c r="E127" s="172" t="s">
        <v>119</v>
      </c>
      <c r="F127" s="172" t="s">
        <v>120</v>
      </c>
      <c r="G127" s="170"/>
      <c r="H127" s="170"/>
      <c r="I127" s="173"/>
      <c r="J127" s="174">
        <f>BK127</f>
        <v>0</v>
      </c>
      <c r="K127" s="170"/>
      <c r="L127" s="175"/>
      <c r="M127" s="176"/>
      <c r="N127" s="177"/>
      <c r="O127" s="177"/>
      <c r="P127" s="178">
        <f>P128+P141+P146+P151+P156+P163+P174</f>
        <v>0</v>
      </c>
      <c r="Q127" s="177"/>
      <c r="R127" s="178">
        <f>R128+R141+R146+R151+R156+R163+R174</f>
        <v>3.0222841199999992</v>
      </c>
      <c r="S127" s="177"/>
      <c r="T127" s="179">
        <f>T128+T141+T146+T151+T156+T163+T174</f>
        <v>3.4827999999999997</v>
      </c>
      <c r="AR127" s="180" t="s">
        <v>84</v>
      </c>
      <c r="AT127" s="181" t="s">
        <v>78</v>
      </c>
      <c r="AU127" s="181" t="s">
        <v>79</v>
      </c>
      <c r="AY127" s="180" t="s">
        <v>121</v>
      </c>
      <c r="BK127" s="182">
        <f>BK128+BK141+BK146+BK151+BK156+BK163+BK174</f>
        <v>0</v>
      </c>
    </row>
    <row r="128" spans="2:63" s="11" customFormat="1" ht="22.8" customHeight="1">
      <c r="B128" s="169"/>
      <c r="C128" s="170"/>
      <c r="D128" s="171" t="s">
        <v>78</v>
      </c>
      <c r="E128" s="183" t="s">
        <v>84</v>
      </c>
      <c r="F128" s="183" t="s">
        <v>122</v>
      </c>
      <c r="G128" s="170"/>
      <c r="H128" s="170"/>
      <c r="I128" s="173"/>
      <c r="J128" s="184">
        <f>BK128</f>
        <v>0</v>
      </c>
      <c r="K128" s="170"/>
      <c r="L128" s="175"/>
      <c r="M128" s="176"/>
      <c r="N128" s="177"/>
      <c r="O128" s="177"/>
      <c r="P128" s="178">
        <f>SUM(P129:P140)</f>
        <v>0</v>
      </c>
      <c r="Q128" s="177"/>
      <c r="R128" s="178">
        <f>SUM(R129:R140)</f>
        <v>0</v>
      </c>
      <c r="S128" s="177"/>
      <c r="T128" s="179">
        <f>SUM(T129:T140)</f>
        <v>0</v>
      </c>
      <c r="AR128" s="180" t="s">
        <v>84</v>
      </c>
      <c r="AT128" s="181" t="s">
        <v>78</v>
      </c>
      <c r="AU128" s="181" t="s">
        <v>84</v>
      </c>
      <c r="AY128" s="180" t="s">
        <v>121</v>
      </c>
      <c r="BK128" s="182">
        <f>SUM(BK129:BK140)</f>
        <v>0</v>
      </c>
    </row>
    <row r="129" spans="2:65" s="1" customFormat="1" ht="36" customHeight="1">
      <c r="B129" s="32"/>
      <c r="C129" s="185" t="s">
        <v>84</v>
      </c>
      <c r="D129" s="185" t="s">
        <v>123</v>
      </c>
      <c r="E129" s="186" t="s">
        <v>124</v>
      </c>
      <c r="F129" s="187" t="s">
        <v>125</v>
      </c>
      <c r="G129" s="188" t="s">
        <v>126</v>
      </c>
      <c r="H129" s="189">
        <v>0.86399999999999999</v>
      </c>
      <c r="I129" s="190"/>
      <c r="J129" s="191">
        <f>ROUND(I129*H129,2)</f>
        <v>0</v>
      </c>
      <c r="K129" s="187" t="s">
        <v>127</v>
      </c>
      <c r="L129" s="36"/>
      <c r="M129" s="192" t="s">
        <v>1</v>
      </c>
      <c r="N129" s="193" t="s">
        <v>45</v>
      </c>
      <c r="O129" s="64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AR129" s="196" t="s">
        <v>128</v>
      </c>
      <c r="AT129" s="196" t="s">
        <v>123</v>
      </c>
      <c r="AU129" s="196" t="s">
        <v>129</v>
      </c>
      <c r="AY129" s="15" t="s">
        <v>121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5" t="s">
        <v>129</v>
      </c>
      <c r="BK129" s="197">
        <f>ROUND(I129*H129,2)</f>
        <v>0</v>
      </c>
      <c r="BL129" s="15" t="s">
        <v>128</v>
      </c>
      <c r="BM129" s="196" t="s">
        <v>130</v>
      </c>
    </row>
    <row r="130" spans="2:65" s="12" customFormat="1" ht="10.199999999999999">
      <c r="B130" s="198"/>
      <c r="C130" s="199"/>
      <c r="D130" s="200" t="s">
        <v>131</v>
      </c>
      <c r="E130" s="201" t="s">
        <v>1</v>
      </c>
      <c r="F130" s="202" t="s">
        <v>132</v>
      </c>
      <c r="G130" s="199"/>
      <c r="H130" s="203">
        <v>0.86399999999999999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131</v>
      </c>
      <c r="AU130" s="209" t="s">
        <v>129</v>
      </c>
      <c r="AV130" s="12" t="s">
        <v>129</v>
      </c>
      <c r="AW130" s="12" t="s">
        <v>34</v>
      </c>
      <c r="AX130" s="12" t="s">
        <v>84</v>
      </c>
      <c r="AY130" s="209" t="s">
        <v>121</v>
      </c>
    </row>
    <row r="131" spans="2:65" s="1" customFormat="1" ht="24" customHeight="1">
      <c r="B131" s="32"/>
      <c r="C131" s="185" t="s">
        <v>129</v>
      </c>
      <c r="D131" s="185" t="s">
        <v>123</v>
      </c>
      <c r="E131" s="186" t="s">
        <v>133</v>
      </c>
      <c r="F131" s="187" t="s">
        <v>134</v>
      </c>
      <c r="G131" s="188" t="s">
        <v>126</v>
      </c>
      <c r="H131" s="189">
        <v>5.0579999999999998</v>
      </c>
      <c r="I131" s="190"/>
      <c r="J131" s="191">
        <f>ROUND(I131*H131,2)</f>
        <v>0</v>
      </c>
      <c r="K131" s="187" t="s">
        <v>127</v>
      </c>
      <c r="L131" s="36"/>
      <c r="M131" s="192" t="s">
        <v>1</v>
      </c>
      <c r="N131" s="193" t="s">
        <v>45</v>
      </c>
      <c r="O131" s="64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AR131" s="196" t="s">
        <v>128</v>
      </c>
      <c r="AT131" s="196" t="s">
        <v>123</v>
      </c>
      <c r="AU131" s="196" t="s">
        <v>129</v>
      </c>
      <c r="AY131" s="15" t="s">
        <v>121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5" t="s">
        <v>129</v>
      </c>
      <c r="BK131" s="197">
        <f>ROUND(I131*H131,2)</f>
        <v>0</v>
      </c>
      <c r="BL131" s="15" t="s">
        <v>128</v>
      </c>
      <c r="BM131" s="196" t="s">
        <v>135</v>
      </c>
    </row>
    <row r="132" spans="2:65" s="12" customFormat="1" ht="30.6">
      <c r="B132" s="198"/>
      <c r="C132" s="199"/>
      <c r="D132" s="200" t="s">
        <v>131</v>
      </c>
      <c r="E132" s="201" t="s">
        <v>1</v>
      </c>
      <c r="F132" s="202" t="s">
        <v>136</v>
      </c>
      <c r="G132" s="199"/>
      <c r="H132" s="203">
        <v>3.681</v>
      </c>
      <c r="I132" s="204"/>
      <c r="J132" s="199"/>
      <c r="K132" s="199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131</v>
      </c>
      <c r="AU132" s="209" t="s">
        <v>129</v>
      </c>
      <c r="AV132" s="12" t="s">
        <v>129</v>
      </c>
      <c r="AW132" s="12" t="s">
        <v>34</v>
      </c>
      <c r="AX132" s="12" t="s">
        <v>79</v>
      </c>
      <c r="AY132" s="209" t="s">
        <v>121</v>
      </c>
    </row>
    <row r="133" spans="2:65" s="12" customFormat="1" ht="10.199999999999999">
      <c r="B133" s="198"/>
      <c r="C133" s="199"/>
      <c r="D133" s="200" t="s">
        <v>131</v>
      </c>
      <c r="E133" s="201" t="s">
        <v>1</v>
      </c>
      <c r="F133" s="202" t="s">
        <v>137</v>
      </c>
      <c r="G133" s="199"/>
      <c r="H133" s="203">
        <v>1.377</v>
      </c>
      <c r="I133" s="204"/>
      <c r="J133" s="199"/>
      <c r="K133" s="199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131</v>
      </c>
      <c r="AU133" s="209" t="s">
        <v>129</v>
      </c>
      <c r="AV133" s="12" t="s">
        <v>129</v>
      </c>
      <c r="AW133" s="12" t="s">
        <v>34</v>
      </c>
      <c r="AX133" s="12" t="s">
        <v>79</v>
      </c>
      <c r="AY133" s="209" t="s">
        <v>121</v>
      </c>
    </row>
    <row r="134" spans="2:65" s="13" customFormat="1" ht="10.199999999999999">
      <c r="B134" s="210"/>
      <c r="C134" s="211"/>
      <c r="D134" s="200" t="s">
        <v>131</v>
      </c>
      <c r="E134" s="212" t="s">
        <v>1</v>
      </c>
      <c r="F134" s="213" t="s">
        <v>138</v>
      </c>
      <c r="G134" s="211"/>
      <c r="H134" s="214">
        <v>5.0579999999999998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131</v>
      </c>
      <c r="AU134" s="220" t="s">
        <v>129</v>
      </c>
      <c r="AV134" s="13" t="s">
        <v>128</v>
      </c>
      <c r="AW134" s="13" t="s">
        <v>34</v>
      </c>
      <c r="AX134" s="13" t="s">
        <v>84</v>
      </c>
      <c r="AY134" s="220" t="s">
        <v>121</v>
      </c>
    </row>
    <row r="135" spans="2:65" s="1" customFormat="1" ht="48" customHeight="1">
      <c r="B135" s="32"/>
      <c r="C135" s="185" t="s">
        <v>139</v>
      </c>
      <c r="D135" s="185" t="s">
        <v>123</v>
      </c>
      <c r="E135" s="186" t="s">
        <v>140</v>
      </c>
      <c r="F135" s="187" t="s">
        <v>141</v>
      </c>
      <c r="G135" s="188" t="s">
        <v>126</v>
      </c>
      <c r="H135" s="189">
        <v>5.0579999999999998</v>
      </c>
      <c r="I135" s="190"/>
      <c r="J135" s="191">
        <f>ROUND(I135*H135,2)</f>
        <v>0</v>
      </c>
      <c r="K135" s="187" t="s">
        <v>127</v>
      </c>
      <c r="L135" s="36"/>
      <c r="M135" s="192" t="s">
        <v>1</v>
      </c>
      <c r="N135" s="193" t="s">
        <v>45</v>
      </c>
      <c r="O135" s="64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AR135" s="196" t="s">
        <v>128</v>
      </c>
      <c r="AT135" s="196" t="s">
        <v>123</v>
      </c>
      <c r="AU135" s="196" t="s">
        <v>129</v>
      </c>
      <c r="AY135" s="15" t="s">
        <v>121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5" t="s">
        <v>129</v>
      </c>
      <c r="BK135" s="197">
        <f>ROUND(I135*H135,2)</f>
        <v>0</v>
      </c>
      <c r="BL135" s="15" t="s">
        <v>128</v>
      </c>
      <c r="BM135" s="196" t="s">
        <v>142</v>
      </c>
    </row>
    <row r="136" spans="2:65" s="12" customFormat="1" ht="10.199999999999999">
      <c r="B136" s="198"/>
      <c r="C136" s="199"/>
      <c r="D136" s="200" t="s">
        <v>131</v>
      </c>
      <c r="E136" s="201" t="s">
        <v>1</v>
      </c>
      <c r="F136" s="202" t="s">
        <v>143</v>
      </c>
      <c r="G136" s="199"/>
      <c r="H136" s="203">
        <v>5.0579999999999998</v>
      </c>
      <c r="I136" s="204"/>
      <c r="J136" s="199"/>
      <c r="K136" s="199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131</v>
      </c>
      <c r="AU136" s="209" t="s">
        <v>129</v>
      </c>
      <c r="AV136" s="12" t="s">
        <v>129</v>
      </c>
      <c r="AW136" s="12" t="s">
        <v>34</v>
      </c>
      <c r="AX136" s="12" t="s">
        <v>84</v>
      </c>
      <c r="AY136" s="209" t="s">
        <v>121</v>
      </c>
    </row>
    <row r="137" spans="2:65" s="1" customFormat="1" ht="48" customHeight="1">
      <c r="B137" s="32"/>
      <c r="C137" s="185" t="s">
        <v>128</v>
      </c>
      <c r="D137" s="185" t="s">
        <v>123</v>
      </c>
      <c r="E137" s="186" t="s">
        <v>144</v>
      </c>
      <c r="F137" s="187" t="s">
        <v>145</v>
      </c>
      <c r="G137" s="188" t="s">
        <v>126</v>
      </c>
      <c r="H137" s="189">
        <v>5.0579999999999998</v>
      </c>
      <c r="I137" s="190"/>
      <c r="J137" s="191">
        <f>ROUND(I137*H137,2)</f>
        <v>0</v>
      </c>
      <c r="K137" s="187" t="s">
        <v>127</v>
      </c>
      <c r="L137" s="36"/>
      <c r="M137" s="192" t="s">
        <v>1</v>
      </c>
      <c r="N137" s="193" t="s">
        <v>45</v>
      </c>
      <c r="O137" s="64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AR137" s="196" t="s">
        <v>128</v>
      </c>
      <c r="AT137" s="196" t="s">
        <v>123</v>
      </c>
      <c r="AU137" s="196" t="s">
        <v>129</v>
      </c>
      <c r="AY137" s="15" t="s">
        <v>121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5" t="s">
        <v>129</v>
      </c>
      <c r="BK137" s="197">
        <f>ROUND(I137*H137,2)</f>
        <v>0</v>
      </c>
      <c r="BL137" s="15" t="s">
        <v>128</v>
      </c>
      <c r="BM137" s="196" t="s">
        <v>146</v>
      </c>
    </row>
    <row r="138" spans="2:65" s="12" customFormat="1" ht="10.199999999999999">
      <c r="B138" s="198"/>
      <c r="C138" s="199"/>
      <c r="D138" s="200" t="s">
        <v>131</v>
      </c>
      <c r="E138" s="201" t="s">
        <v>1</v>
      </c>
      <c r="F138" s="202" t="s">
        <v>143</v>
      </c>
      <c r="G138" s="199"/>
      <c r="H138" s="203">
        <v>5.0579999999999998</v>
      </c>
      <c r="I138" s="204"/>
      <c r="J138" s="199"/>
      <c r="K138" s="199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131</v>
      </c>
      <c r="AU138" s="209" t="s">
        <v>129</v>
      </c>
      <c r="AV138" s="12" t="s">
        <v>129</v>
      </c>
      <c r="AW138" s="12" t="s">
        <v>34</v>
      </c>
      <c r="AX138" s="12" t="s">
        <v>84</v>
      </c>
      <c r="AY138" s="209" t="s">
        <v>121</v>
      </c>
    </row>
    <row r="139" spans="2:65" s="1" customFormat="1" ht="36" customHeight="1">
      <c r="B139" s="32"/>
      <c r="C139" s="185" t="s">
        <v>147</v>
      </c>
      <c r="D139" s="185" t="s">
        <v>123</v>
      </c>
      <c r="E139" s="186" t="s">
        <v>148</v>
      </c>
      <c r="F139" s="187" t="s">
        <v>149</v>
      </c>
      <c r="G139" s="188" t="s">
        <v>126</v>
      </c>
      <c r="H139" s="189">
        <v>5.0579999999999998</v>
      </c>
      <c r="I139" s="190"/>
      <c r="J139" s="191">
        <f>ROUND(I139*H139,2)</f>
        <v>0</v>
      </c>
      <c r="K139" s="187" t="s">
        <v>150</v>
      </c>
      <c r="L139" s="36"/>
      <c r="M139" s="192" t="s">
        <v>1</v>
      </c>
      <c r="N139" s="193" t="s">
        <v>45</v>
      </c>
      <c r="O139" s="64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AR139" s="196" t="s">
        <v>128</v>
      </c>
      <c r="AT139" s="196" t="s">
        <v>123</v>
      </c>
      <c r="AU139" s="196" t="s">
        <v>129</v>
      </c>
      <c r="AY139" s="15" t="s">
        <v>121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5" t="s">
        <v>129</v>
      </c>
      <c r="BK139" s="197">
        <f>ROUND(I139*H139,2)</f>
        <v>0</v>
      </c>
      <c r="BL139" s="15" t="s">
        <v>128</v>
      </c>
      <c r="BM139" s="196" t="s">
        <v>151</v>
      </c>
    </row>
    <row r="140" spans="2:65" s="12" customFormat="1" ht="10.199999999999999">
      <c r="B140" s="198"/>
      <c r="C140" s="199"/>
      <c r="D140" s="200" t="s">
        <v>131</v>
      </c>
      <c r="E140" s="201" t="s">
        <v>1</v>
      </c>
      <c r="F140" s="202" t="s">
        <v>143</v>
      </c>
      <c r="G140" s="199"/>
      <c r="H140" s="203">
        <v>5.0579999999999998</v>
      </c>
      <c r="I140" s="204"/>
      <c r="J140" s="199"/>
      <c r="K140" s="199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131</v>
      </c>
      <c r="AU140" s="209" t="s">
        <v>129</v>
      </c>
      <c r="AV140" s="12" t="s">
        <v>129</v>
      </c>
      <c r="AW140" s="12" t="s">
        <v>34</v>
      </c>
      <c r="AX140" s="12" t="s">
        <v>84</v>
      </c>
      <c r="AY140" s="209" t="s">
        <v>121</v>
      </c>
    </row>
    <row r="141" spans="2:65" s="11" customFormat="1" ht="22.8" customHeight="1">
      <c r="B141" s="169"/>
      <c r="C141" s="170"/>
      <c r="D141" s="171" t="s">
        <v>78</v>
      </c>
      <c r="E141" s="183" t="s">
        <v>129</v>
      </c>
      <c r="F141" s="183" t="s">
        <v>152</v>
      </c>
      <c r="G141" s="170"/>
      <c r="H141" s="170"/>
      <c r="I141" s="173"/>
      <c r="J141" s="184">
        <f>BK141</f>
        <v>0</v>
      </c>
      <c r="K141" s="170"/>
      <c r="L141" s="175"/>
      <c r="M141" s="176"/>
      <c r="N141" s="177"/>
      <c r="O141" s="177"/>
      <c r="P141" s="178">
        <f>SUM(P142:P145)</f>
        <v>0</v>
      </c>
      <c r="Q141" s="177"/>
      <c r="R141" s="178">
        <f>SUM(R142:R145)</f>
        <v>0.51490026</v>
      </c>
      <c r="S141" s="177"/>
      <c r="T141" s="179">
        <f>SUM(T142:T145)</f>
        <v>0</v>
      </c>
      <c r="AR141" s="180" t="s">
        <v>84</v>
      </c>
      <c r="AT141" s="181" t="s">
        <v>78</v>
      </c>
      <c r="AU141" s="181" t="s">
        <v>84</v>
      </c>
      <c r="AY141" s="180" t="s">
        <v>121</v>
      </c>
      <c r="BK141" s="182">
        <f>SUM(BK142:BK145)</f>
        <v>0</v>
      </c>
    </row>
    <row r="142" spans="2:65" s="1" customFormat="1" ht="24" customHeight="1">
      <c r="B142" s="32"/>
      <c r="C142" s="185" t="s">
        <v>153</v>
      </c>
      <c r="D142" s="185" t="s">
        <v>123</v>
      </c>
      <c r="E142" s="186" t="s">
        <v>154</v>
      </c>
      <c r="F142" s="187" t="s">
        <v>155</v>
      </c>
      <c r="G142" s="188" t="s">
        <v>126</v>
      </c>
      <c r="H142" s="189">
        <v>0.189</v>
      </c>
      <c r="I142" s="190"/>
      <c r="J142" s="191">
        <f>ROUND(I142*H142,2)</f>
        <v>0</v>
      </c>
      <c r="K142" s="187" t="s">
        <v>150</v>
      </c>
      <c r="L142" s="36"/>
      <c r="M142" s="192" t="s">
        <v>1</v>
      </c>
      <c r="N142" s="193" t="s">
        <v>45</v>
      </c>
      <c r="O142" s="64"/>
      <c r="P142" s="194">
        <f>O142*H142</f>
        <v>0</v>
      </c>
      <c r="Q142" s="194">
        <v>2.2563399999999998</v>
      </c>
      <c r="R142" s="194">
        <f>Q142*H142</f>
        <v>0.42644825999999997</v>
      </c>
      <c r="S142" s="194">
        <v>0</v>
      </c>
      <c r="T142" s="195">
        <f>S142*H142</f>
        <v>0</v>
      </c>
      <c r="AR142" s="196" t="s">
        <v>128</v>
      </c>
      <c r="AT142" s="196" t="s">
        <v>123</v>
      </c>
      <c r="AU142" s="196" t="s">
        <v>129</v>
      </c>
      <c r="AY142" s="15" t="s">
        <v>121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5" t="s">
        <v>129</v>
      </c>
      <c r="BK142" s="197">
        <f>ROUND(I142*H142,2)</f>
        <v>0</v>
      </c>
      <c r="BL142" s="15" t="s">
        <v>128</v>
      </c>
      <c r="BM142" s="196" t="s">
        <v>156</v>
      </c>
    </row>
    <row r="143" spans="2:65" s="12" customFormat="1" ht="10.199999999999999">
      <c r="B143" s="198"/>
      <c r="C143" s="199"/>
      <c r="D143" s="200" t="s">
        <v>131</v>
      </c>
      <c r="E143" s="201" t="s">
        <v>1</v>
      </c>
      <c r="F143" s="202" t="s">
        <v>157</v>
      </c>
      <c r="G143" s="199"/>
      <c r="H143" s="203">
        <v>0.189</v>
      </c>
      <c r="I143" s="204"/>
      <c r="J143" s="199"/>
      <c r="K143" s="199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131</v>
      </c>
      <c r="AU143" s="209" t="s">
        <v>129</v>
      </c>
      <c r="AV143" s="12" t="s">
        <v>129</v>
      </c>
      <c r="AW143" s="12" t="s">
        <v>34</v>
      </c>
      <c r="AX143" s="12" t="s">
        <v>84</v>
      </c>
      <c r="AY143" s="209" t="s">
        <v>121</v>
      </c>
    </row>
    <row r="144" spans="2:65" s="1" customFormat="1" ht="24" customHeight="1">
      <c r="B144" s="32"/>
      <c r="C144" s="185" t="s">
        <v>158</v>
      </c>
      <c r="D144" s="185" t="s">
        <v>123</v>
      </c>
      <c r="E144" s="186" t="s">
        <v>159</v>
      </c>
      <c r="F144" s="187" t="s">
        <v>160</v>
      </c>
      <c r="G144" s="188" t="s">
        <v>161</v>
      </c>
      <c r="H144" s="189">
        <v>2.52</v>
      </c>
      <c r="I144" s="190"/>
      <c r="J144" s="191">
        <f>ROUND(I144*H144,2)</f>
        <v>0</v>
      </c>
      <c r="K144" s="187" t="s">
        <v>127</v>
      </c>
      <c r="L144" s="36"/>
      <c r="M144" s="192" t="s">
        <v>1</v>
      </c>
      <c r="N144" s="193" t="s">
        <v>45</v>
      </c>
      <c r="O144" s="64"/>
      <c r="P144" s="194">
        <f>O144*H144</f>
        <v>0</v>
      </c>
      <c r="Q144" s="194">
        <v>3.5099999999999999E-2</v>
      </c>
      <c r="R144" s="194">
        <f>Q144*H144</f>
        <v>8.8452000000000003E-2</v>
      </c>
      <c r="S144" s="194">
        <v>0</v>
      </c>
      <c r="T144" s="195">
        <f>S144*H144</f>
        <v>0</v>
      </c>
      <c r="AR144" s="196" t="s">
        <v>128</v>
      </c>
      <c r="AT144" s="196" t="s">
        <v>123</v>
      </c>
      <c r="AU144" s="196" t="s">
        <v>129</v>
      </c>
      <c r="AY144" s="15" t="s">
        <v>121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5" t="s">
        <v>129</v>
      </c>
      <c r="BK144" s="197">
        <f>ROUND(I144*H144,2)</f>
        <v>0</v>
      </c>
      <c r="BL144" s="15" t="s">
        <v>128</v>
      </c>
      <c r="BM144" s="196" t="s">
        <v>162</v>
      </c>
    </row>
    <row r="145" spans="2:65" s="12" customFormat="1" ht="10.199999999999999">
      <c r="B145" s="198"/>
      <c r="C145" s="199"/>
      <c r="D145" s="200" t="s">
        <v>131</v>
      </c>
      <c r="E145" s="201" t="s">
        <v>1</v>
      </c>
      <c r="F145" s="202" t="s">
        <v>163</v>
      </c>
      <c r="G145" s="199"/>
      <c r="H145" s="203">
        <v>2.52</v>
      </c>
      <c r="I145" s="204"/>
      <c r="J145" s="199"/>
      <c r="K145" s="199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131</v>
      </c>
      <c r="AU145" s="209" t="s">
        <v>129</v>
      </c>
      <c r="AV145" s="12" t="s">
        <v>129</v>
      </c>
      <c r="AW145" s="12" t="s">
        <v>34</v>
      </c>
      <c r="AX145" s="12" t="s">
        <v>84</v>
      </c>
      <c r="AY145" s="209" t="s">
        <v>121</v>
      </c>
    </row>
    <row r="146" spans="2:65" s="11" customFormat="1" ht="22.8" customHeight="1">
      <c r="B146" s="169"/>
      <c r="C146" s="170"/>
      <c r="D146" s="171" t="s">
        <v>78</v>
      </c>
      <c r="E146" s="183" t="s">
        <v>139</v>
      </c>
      <c r="F146" s="183" t="s">
        <v>164</v>
      </c>
      <c r="G146" s="170"/>
      <c r="H146" s="170"/>
      <c r="I146" s="173"/>
      <c r="J146" s="184">
        <f>BK146</f>
        <v>0</v>
      </c>
      <c r="K146" s="170"/>
      <c r="L146" s="175"/>
      <c r="M146" s="176"/>
      <c r="N146" s="177"/>
      <c r="O146" s="177"/>
      <c r="P146" s="178">
        <f>SUM(P147:P150)</f>
        <v>0</v>
      </c>
      <c r="Q146" s="177"/>
      <c r="R146" s="178">
        <f>SUM(R147:R150)</f>
        <v>0.18996999999999997</v>
      </c>
      <c r="S146" s="177"/>
      <c r="T146" s="179">
        <f>SUM(T147:T150)</f>
        <v>0</v>
      </c>
      <c r="AR146" s="180" t="s">
        <v>84</v>
      </c>
      <c r="AT146" s="181" t="s">
        <v>78</v>
      </c>
      <c r="AU146" s="181" t="s">
        <v>84</v>
      </c>
      <c r="AY146" s="180" t="s">
        <v>121</v>
      </c>
      <c r="BK146" s="182">
        <f>SUM(BK147:BK150)</f>
        <v>0</v>
      </c>
    </row>
    <row r="147" spans="2:65" s="1" customFormat="1" ht="36" customHeight="1">
      <c r="B147" s="32"/>
      <c r="C147" s="185" t="s">
        <v>165</v>
      </c>
      <c r="D147" s="185" t="s">
        <v>123</v>
      </c>
      <c r="E147" s="186" t="s">
        <v>166</v>
      </c>
      <c r="F147" s="187" t="s">
        <v>167</v>
      </c>
      <c r="G147" s="188" t="s">
        <v>161</v>
      </c>
      <c r="H147" s="189">
        <v>24.2</v>
      </c>
      <c r="I147" s="190"/>
      <c r="J147" s="191">
        <f>ROUND(I147*H147,2)</f>
        <v>0</v>
      </c>
      <c r="K147" s="187" t="s">
        <v>168</v>
      </c>
      <c r="L147" s="36"/>
      <c r="M147" s="192" t="s">
        <v>1</v>
      </c>
      <c r="N147" s="193" t="s">
        <v>45</v>
      </c>
      <c r="O147" s="64"/>
      <c r="P147" s="194">
        <f>O147*H147</f>
        <v>0</v>
      </c>
      <c r="Q147" s="194">
        <v>7.8499999999999993E-3</v>
      </c>
      <c r="R147" s="194">
        <f>Q147*H147</f>
        <v>0.18996999999999997</v>
      </c>
      <c r="S147" s="194">
        <v>0</v>
      </c>
      <c r="T147" s="195">
        <f>S147*H147</f>
        <v>0</v>
      </c>
      <c r="AR147" s="196" t="s">
        <v>128</v>
      </c>
      <c r="AT147" s="196" t="s">
        <v>123</v>
      </c>
      <c r="AU147" s="196" t="s">
        <v>129</v>
      </c>
      <c r="AY147" s="15" t="s">
        <v>121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5" t="s">
        <v>129</v>
      </c>
      <c r="BK147" s="197">
        <f>ROUND(I147*H147,2)</f>
        <v>0</v>
      </c>
      <c r="BL147" s="15" t="s">
        <v>128</v>
      </c>
      <c r="BM147" s="196" t="s">
        <v>169</v>
      </c>
    </row>
    <row r="148" spans="2:65" s="12" customFormat="1" ht="10.199999999999999">
      <c r="B148" s="198"/>
      <c r="C148" s="199"/>
      <c r="D148" s="200" t="s">
        <v>131</v>
      </c>
      <c r="E148" s="201" t="s">
        <v>1</v>
      </c>
      <c r="F148" s="202" t="s">
        <v>170</v>
      </c>
      <c r="G148" s="199"/>
      <c r="H148" s="203">
        <v>5.3</v>
      </c>
      <c r="I148" s="204"/>
      <c r="J148" s="199"/>
      <c r="K148" s="199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131</v>
      </c>
      <c r="AU148" s="209" t="s">
        <v>129</v>
      </c>
      <c r="AV148" s="12" t="s">
        <v>129</v>
      </c>
      <c r="AW148" s="12" t="s">
        <v>34</v>
      </c>
      <c r="AX148" s="12" t="s">
        <v>79</v>
      </c>
      <c r="AY148" s="209" t="s">
        <v>121</v>
      </c>
    </row>
    <row r="149" spans="2:65" s="12" customFormat="1" ht="10.199999999999999">
      <c r="B149" s="198"/>
      <c r="C149" s="199"/>
      <c r="D149" s="200" t="s">
        <v>131</v>
      </c>
      <c r="E149" s="201" t="s">
        <v>1</v>
      </c>
      <c r="F149" s="202" t="s">
        <v>171</v>
      </c>
      <c r="G149" s="199"/>
      <c r="H149" s="203">
        <v>18.899999999999999</v>
      </c>
      <c r="I149" s="204"/>
      <c r="J149" s="199"/>
      <c r="K149" s="199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131</v>
      </c>
      <c r="AU149" s="209" t="s">
        <v>129</v>
      </c>
      <c r="AV149" s="12" t="s">
        <v>129</v>
      </c>
      <c r="AW149" s="12" t="s">
        <v>34</v>
      </c>
      <c r="AX149" s="12" t="s">
        <v>79</v>
      </c>
      <c r="AY149" s="209" t="s">
        <v>121</v>
      </c>
    </row>
    <row r="150" spans="2:65" s="13" customFormat="1" ht="10.199999999999999">
      <c r="B150" s="210"/>
      <c r="C150" s="211"/>
      <c r="D150" s="200" t="s">
        <v>131</v>
      </c>
      <c r="E150" s="212" t="s">
        <v>1</v>
      </c>
      <c r="F150" s="213" t="s">
        <v>138</v>
      </c>
      <c r="G150" s="211"/>
      <c r="H150" s="214">
        <v>24.2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131</v>
      </c>
      <c r="AU150" s="220" t="s">
        <v>129</v>
      </c>
      <c r="AV150" s="13" t="s">
        <v>128</v>
      </c>
      <c r="AW150" s="13" t="s">
        <v>34</v>
      </c>
      <c r="AX150" s="13" t="s">
        <v>84</v>
      </c>
      <c r="AY150" s="220" t="s">
        <v>121</v>
      </c>
    </row>
    <row r="151" spans="2:65" s="11" customFormat="1" ht="22.8" customHeight="1">
      <c r="B151" s="169"/>
      <c r="C151" s="170"/>
      <c r="D151" s="171" t="s">
        <v>78</v>
      </c>
      <c r="E151" s="183" t="s">
        <v>128</v>
      </c>
      <c r="F151" s="183" t="s">
        <v>172</v>
      </c>
      <c r="G151" s="170"/>
      <c r="H151" s="170"/>
      <c r="I151" s="173"/>
      <c r="J151" s="184">
        <f>BK151</f>
        <v>0</v>
      </c>
      <c r="K151" s="170"/>
      <c r="L151" s="175"/>
      <c r="M151" s="176"/>
      <c r="N151" s="177"/>
      <c r="O151" s="177"/>
      <c r="P151" s="178">
        <f>SUM(P152:P155)</f>
        <v>0</v>
      </c>
      <c r="Q151" s="177"/>
      <c r="R151" s="178">
        <f>SUM(R152:R155)</f>
        <v>0</v>
      </c>
      <c r="S151" s="177"/>
      <c r="T151" s="179">
        <f>SUM(T152:T155)</f>
        <v>0</v>
      </c>
      <c r="AR151" s="180" t="s">
        <v>84</v>
      </c>
      <c r="AT151" s="181" t="s">
        <v>78</v>
      </c>
      <c r="AU151" s="181" t="s">
        <v>84</v>
      </c>
      <c r="AY151" s="180" t="s">
        <v>121</v>
      </c>
      <c r="BK151" s="182">
        <f>SUM(BK152:BK155)</f>
        <v>0</v>
      </c>
    </row>
    <row r="152" spans="2:65" s="1" customFormat="1" ht="24" customHeight="1">
      <c r="B152" s="32"/>
      <c r="C152" s="185" t="s">
        <v>173</v>
      </c>
      <c r="D152" s="185" t="s">
        <v>123</v>
      </c>
      <c r="E152" s="186" t="s">
        <v>174</v>
      </c>
      <c r="F152" s="187" t="s">
        <v>175</v>
      </c>
      <c r="G152" s="188" t="s">
        <v>126</v>
      </c>
      <c r="H152" s="189">
        <v>5.0579999999999998</v>
      </c>
      <c r="I152" s="190"/>
      <c r="J152" s="191">
        <f>ROUND(I152*H152,2)</f>
        <v>0</v>
      </c>
      <c r="K152" s="187" t="s">
        <v>150</v>
      </c>
      <c r="L152" s="36"/>
      <c r="M152" s="192" t="s">
        <v>1</v>
      </c>
      <c r="N152" s="193" t="s">
        <v>45</v>
      </c>
      <c r="O152" s="64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AR152" s="196" t="s">
        <v>128</v>
      </c>
      <c r="AT152" s="196" t="s">
        <v>123</v>
      </c>
      <c r="AU152" s="196" t="s">
        <v>129</v>
      </c>
      <c r="AY152" s="15" t="s">
        <v>121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5" t="s">
        <v>129</v>
      </c>
      <c r="BK152" s="197">
        <f>ROUND(I152*H152,2)</f>
        <v>0</v>
      </c>
      <c r="BL152" s="15" t="s">
        <v>128</v>
      </c>
      <c r="BM152" s="196" t="s">
        <v>176</v>
      </c>
    </row>
    <row r="153" spans="2:65" s="12" customFormat="1" ht="30.6">
      <c r="B153" s="198"/>
      <c r="C153" s="199"/>
      <c r="D153" s="200" t="s">
        <v>131</v>
      </c>
      <c r="E153" s="201" t="s">
        <v>1</v>
      </c>
      <c r="F153" s="202" t="s">
        <v>136</v>
      </c>
      <c r="G153" s="199"/>
      <c r="H153" s="203">
        <v>3.681</v>
      </c>
      <c r="I153" s="204"/>
      <c r="J153" s="199"/>
      <c r="K153" s="199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131</v>
      </c>
      <c r="AU153" s="209" t="s">
        <v>129</v>
      </c>
      <c r="AV153" s="12" t="s">
        <v>129</v>
      </c>
      <c r="AW153" s="12" t="s">
        <v>34</v>
      </c>
      <c r="AX153" s="12" t="s">
        <v>79</v>
      </c>
      <c r="AY153" s="209" t="s">
        <v>121</v>
      </c>
    </row>
    <row r="154" spans="2:65" s="12" customFormat="1" ht="10.199999999999999">
      <c r="B154" s="198"/>
      <c r="C154" s="199"/>
      <c r="D154" s="200" t="s">
        <v>131</v>
      </c>
      <c r="E154" s="201" t="s">
        <v>1</v>
      </c>
      <c r="F154" s="202" t="s">
        <v>137</v>
      </c>
      <c r="G154" s="199"/>
      <c r="H154" s="203">
        <v>1.377</v>
      </c>
      <c r="I154" s="204"/>
      <c r="J154" s="199"/>
      <c r="K154" s="199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131</v>
      </c>
      <c r="AU154" s="209" t="s">
        <v>129</v>
      </c>
      <c r="AV154" s="12" t="s">
        <v>129</v>
      </c>
      <c r="AW154" s="12" t="s">
        <v>34</v>
      </c>
      <c r="AX154" s="12" t="s">
        <v>79</v>
      </c>
      <c r="AY154" s="209" t="s">
        <v>121</v>
      </c>
    </row>
    <row r="155" spans="2:65" s="13" customFormat="1" ht="10.199999999999999">
      <c r="B155" s="210"/>
      <c r="C155" s="211"/>
      <c r="D155" s="200" t="s">
        <v>131</v>
      </c>
      <c r="E155" s="212" t="s">
        <v>1</v>
      </c>
      <c r="F155" s="213" t="s">
        <v>138</v>
      </c>
      <c r="G155" s="211"/>
      <c r="H155" s="214">
        <v>5.0579999999999998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131</v>
      </c>
      <c r="AU155" s="220" t="s">
        <v>129</v>
      </c>
      <c r="AV155" s="13" t="s">
        <v>128</v>
      </c>
      <c r="AW155" s="13" t="s">
        <v>34</v>
      </c>
      <c r="AX155" s="13" t="s">
        <v>84</v>
      </c>
      <c r="AY155" s="220" t="s">
        <v>121</v>
      </c>
    </row>
    <row r="156" spans="2:65" s="11" customFormat="1" ht="22.8" customHeight="1">
      <c r="B156" s="169"/>
      <c r="C156" s="170"/>
      <c r="D156" s="171" t="s">
        <v>78</v>
      </c>
      <c r="E156" s="183" t="s">
        <v>153</v>
      </c>
      <c r="F156" s="183" t="s">
        <v>177</v>
      </c>
      <c r="G156" s="170"/>
      <c r="H156" s="170"/>
      <c r="I156" s="173"/>
      <c r="J156" s="184">
        <f>BK156</f>
        <v>0</v>
      </c>
      <c r="K156" s="170"/>
      <c r="L156" s="175"/>
      <c r="M156" s="176"/>
      <c r="N156" s="177"/>
      <c r="O156" s="177"/>
      <c r="P156" s="178">
        <f>SUM(P157:P162)</f>
        <v>0</v>
      </c>
      <c r="Q156" s="177"/>
      <c r="R156" s="178">
        <f>SUM(R157:R162)</f>
        <v>2.3077568599999996</v>
      </c>
      <c r="S156" s="177"/>
      <c r="T156" s="179">
        <f>SUM(T157:T162)</f>
        <v>0</v>
      </c>
      <c r="AR156" s="180" t="s">
        <v>84</v>
      </c>
      <c r="AT156" s="181" t="s">
        <v>78</v>
      </c>
      <c r="AU156" s="181" t="s">
        <v>84</v>
      </c>
      <c r="AY156" s="180" t="s">
        <v>121</v>
      </c>
      <c r="BK156" s="182">
        <f>SUM(BK157:BK162)</f>
        <v>0</v>
      </c>
    </row>
    <row r="157" spans="2:65" s="1" customFormat="1" ht="36" customHeight="1">
      <c r="B157" s="32"/>
      <c r="C157" s="185" t="s">
        <v>178</v>
      </c>
      <c r="D157" s="185" t="s">
        <v>123</v>
      </c>
      <c r="E157" s="186" t="s">
        <v>179</v>
      </c>
      <c r="F157" s="187" t="s">
        <v>180</v>
      </c>
      <c r="G157" s="188" t="s">
        <v>161</v>
      </c>
      <c r="H157" s="189">
        <v>4</v>
      </c>
      <c r="I157" s="190"/>
      <c r="J157" s="191">
        <f>ROUND(I157*H157,2)</f>
        <v>0</v>
      </c>
      <c r="K157" s="187" t="s">
        <v>127</v>
      </c>
      <c r="L157" s="36"/>
      <c r="M157" s="192" t="s">
        <v>1</v>
      </c>
      <c r="N157" s="193" t="s">
        <v>45</v>
      </c>
      <c r="O157" s="64"/>
      <c r="P157" s="194">
        <f>O157*H157</f>
        <v>0</v>
      </c>
      <c r="Q157" s="194">
        <v>2.47E-2</v>
      </c>
      <c r="R157" s="194">
        <f>Q157*H157</f>
        <v>9.8799999999999999E-2</v>
      </c>
      <c r="S157" s="194">
        <v>0</v>
      </c>
      <c r="T157" s="195">
        <f>S157*H157</f>
        <v>0</v>
      </c>
      <c r="AR157" s="196" t="s">
        <v>128</v>
      </c>
      <c r="AT157" s="196" t="s">
        <v>123</v>
      </c>
      <c r="AU157" s="196" t="s">
        <v>129</v>
      </c>
      <c r="AY157" s="15" t="s">
        <v>121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5" t="s">
        <v>129</v>
      </c>
      <c r="BK157" s="197">
        <f>ROUND(I157*H157,2)</f>
        <v>0</v>
      </c>
      <c r="BL157" s="15" t="s">
        <v>128</v>
      </c>
      <c r="BM157" s="196" t="s">
        <v>181</v>
      </c>
    </row>
    <row r="158" spans="2:65" s="12" customFormat="1" ht="10.199999999999999">
      <c r="B158" s="198"/>
      <c r="C158" s="199"/>
      <c r="D158" s="200" t="s">
        <v>131</v>
      </c>
      <c r="E158" s="201" t="s">
        <v>1</v>
      </c>
      <c r="F158" s="202" t="s">
        <v>182</v>
      </c>
      <c r="G158" s="199"/>
      <c r="H158" s="203">
        <v>4</v>
      </c>
      <c r="I158" s="204"/>
      <c r="J158" s="199"/>
      <c r="K158" s="199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131</v>
      </c>
      <c r="AU158" s="209" t="s">
        <v>129</v>
      </c>
      <c r="AV158" s="12" t="s">
        <v>129</v>
      </c>
      <c r="AW158" s="12" t="s">
        <v>34</v>
      </c>
      <c r="AX158" s="12" t="s">
        <v>84</v>
      </c>
      <c r="AY158" s="209" t="s">
        <v>121</v>
      </c>
    </row>
    <row r="159" spans="2:65" s="1" customFormat="1" ht="36" customHeight="1">
      <c r="B159" s="32"/>
      <c r="C159" s="185" t="s">
        <v>183</v>
      </c>
      <c r="D159" s="185" t="s">
        <v>123</v>
      </c>
      <c r="E159" s="186" t="s">
        <v>184</v>
      </c>
      <c r="F159" s="187" t="s">
        <v>185</v>
      </c>
      <c r="G159" s="188" t="s">
        <v>126</v>
      </c>
      <c r="H159" s="189">
        <v>0.97899999999999998</v>
      </c>
      <c r="I159" s="190"/>
      <c r="J159" s="191">
        <f>ROUND(I159*H159,2)</f>
        <v>0</v>
      </c>
      <c r="K159" s="187" t="s">
        <v>168</v>
      </c>
      <c r="L159" s="36"/>
      <c r="M159" s="192" t="s">
        <v>1</v>
      </c>
      <c r="N159" s="193" t="s">
        <v>45</v>
      </c>
      <c r="O159" s="64"/>
      <c r="P159" s="194">
        <f>O159*H159</f>
        <v>0</v>
      </c>
      <c r="Q159" s="194">
        <v>2.2563399999999998</v>
      </c>
      <c r="R159" s="194">
        <f>Q159*H159</f>
        <v>2.2089568599999998</v>
      </c>
      <c r="S159" s="194">
        <v>0</v>
      </c>
      <c r="T159" s="195">
        <f>S159*H159</f>
        <v>0</v>
      </c>
      <c r="AR159" s="196" t="s">
        <v>128</v>
      </c>
      <c r="AT159" s="196" t="s">
        <v>123</v>
      </c>
      <c r="AU159" s="196" t="s">
        <v>129</v>
      </c>
      <c r="AY159" s="15" t="s">
        <v>121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5" t="s">
        <v>129</v>
      </c>
      <c r="BK159" s="197">
        <f>ROUND(I159*H159,2)</f>
        <v>0</v>
      </c>
      <c r="BL159" s="15" t="s">
        <v>128</v>
      </c>
      <c r="BM159" s="196" t="s">
        <v>186</v>
      </c>
    </row>
    <row r="160" spans="2:65" s="12" customFormat="1" ht="10.199999999999999">
      <c r="B160" s="198"/>
      <c r="C160" s="199"/>
      <c r="D160" s="200" t="s">
        <v>131</v>
      </c>
      <c r="E160" s="201" t="s">
        <v>1</v>
      </c>
      <c r="F160" s="202" t="s">
        <v>187</v>
      </c>
      <c r="G160" s="199"/>
      <c r="H160" s="203">
        <v>0.97899999999999998</v>
      </c>
      <c r="I160" s="204"/>
      <c r="J160" s="199"/>
      <c r="K160" s="199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131</v>
      </c>
      <c r="AU160" s="209" t="s">
        <v>129</v>
      </c>
      <c r="AV160" s="12" t="s">
        <v>129</v>
      </c>
      <c r="AW160" s="12" t="s">
        <v>34</v>
      </c>
      <c r="AX160" s="12" t="s">
        <v>84</v>
      </c>
      <c r="AY160" s="209" t="s">
        <v>121</v>
      </c>
    </row>
    <row r="161" spans="2:65" s="1" customFormat="1" ht="36" customHeight="1">
      <c r="B161" s="32"/>
      <c r="C161" s="185" t="s">
        <v>188</v>
      </c>
      <c r="D161" s="185" t="s">
        <v>123</v>
      </c>
      <c r="E161" s="186" t="s">
        <v>189</v>
      </c>
      <c r="F161" s="187" t="s">
        <v>190</v>
      </c>
      <c r="G161" s="188" t="s">
        <v>126</v>
      </c>
      <c r="H161" s="189">
        <v>0.97899999999999998</v>
      </c>
      <c r="I161" s="190"/>
      <c r="J161" s="191">
        <f>ROUND(I161*H161,2)</f>
        <v>0</v>
      </c>
      <c r="K161" s="187" t="s">
        <v>127</v>
      </c>
      <c r="L161" s="36"/>
      <c r="M161" s="192" t="s">
        <v>1</v>
      </c>
      <c r="N161" s="193" t="s">
        <v>45</v>
      </c>
      <c r="O161" s="64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AR161" s="196" t="s">
        <v>128</v>
      </c>
      <c r="AT161" s="196" t="s">
        <v>123</v>
      </c>
      <c r="AU161" s="196" t="s">
        <v>129</v>
      </c>
      <c r="AY161" s="15" t="s">
        <v>121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5" t="s">
        <v>129</v>
      </c>
      <c r="BK161" s="197">
        <f>ROUND(I161*H161,2)</f>
        <v>0</v>
      </c>
      <c r="BL161" s="15" t="s">
        <v>128</v>
      </c>
      <c r="BM161" s="196" t="s">
        <v>191</v>
      </c>
    </row>
    <row r="162" spans="2:65" s="12" customFormat="1" ht="10.199999999999999">
      <c r="B162" s="198"/>
      <c r="C162" s="199"/>
      <c r="D162" s="200" t="s">
        <v>131</v>
      </c>
      <c r="E162" s="201" t="s">
        <v>1</v>
      </c>
      <c r="F162" s="202" t="s">
        <v>192</v>
      </c>
      <c r="G162" s="199"/>
      <c r="H162" s="203">
        <v>0.97899999999999998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131</v>
      </c>
      <c r="AU162" s="209" t="s">
        <v>129</v>
      </c>
      <c r="AV162" s="12" t="s">
        <v>129</v>
      </c>
      <c r="AW162" s="12" t="s">
        <v>34</v>
      </c>
      <c r="AX162" s="12" t="s">
        <v>84</v>
      </c>
      <c r="AY162" s="209" t="s">
        <v>121</v>
      </c>
    </row>
    <row r="163" spans="2:65" s="11" customFormat="1" ht="22.8" customHeight="1">
      <c r="B163" s="169"/>
      <c r="C163" s="170"/>
      <c r="D163" s="171" t="s">
        <v>78</v>
      </c>
      <c r="E163" s="183" t="s">
        <v>173</v>
      </c>
      <c r="F163" s="183" t="s">
        <v>193</v>
      </c>
      <c r="G163" s="170"/>
      <c r="H163" s="170"/>
      <c r="I163" s="173"/>
      <c r="J163" s="184">
        <f>BK163</f>
        <v>0</v>
      </c>
      <c r="K163" s="170"/>
      <c r="L163" s="175"/>
      <c r="M163" s="176"/>
      <c r="N163" s="177"/>
      <c r="O163" s="177"/>
      <c r="P163" s="178">
        <f>SUM(P164:P173)</f>
        <v>0</v>
      </c>
      <c r="Q163" s="177"/>
      <c r="R163" s="178">
        <f>SUM(R164:R173)</f>
        <v>9.6569999999999989E-3</v>
      </c>
      <c r="S163" s="177"/>
      <c r="T163" s="179">
        <f>SUM(T164:T173)</f>
        <v>3.4827999999999997</v>
      </c>
      <c r="AR163" s="180" t="s">
        <v>84</v>
      </c>
      <c r="AT163" s="181" t="s">
        <v>78</v>
      </c>
      <c r="AU163" s="181" t="s">
        <v>84</v>
      </c>
      <c r="AY163" s="180" t="s">
        <v>121</v>
      </c>
      <c r="BK163" s="182">
        <f>SUM(BK164:BK173)</f>
        <v>0</v>
      </c>
    </row>
    <row r="164" spans="2:65" s="1" customFormat="1" ht="36" customHeight="1">
      <c r="B164" s="32"/>
      <c r="C164" s="185" t="s">
        <v>194</v>
      </c>
      <c r="D164" s="185" t="s">
        <v>123</v>
      </c>
      <c r="E164" s="186" t="s">
        <v>195</v>
      </c>
      <c r="F164" s="187" t="s">
        <v>196</v>
      </c>
      <c r="G164" s="188" t="s">
        <v>126</v>
      </c>
      <c r="H164" s="189">
        <v>0.97899999999999998</v>
      </c>
      <c r="I164" s="190"/>
      <c r="J164" s="191">
        <f>ROUND(I164*H164,2)</f>
        <v>0</v>
      </c>
      <c r="K164" s="187" t="s">
        <v>150</v>
      </c>
      <c r="L164" s="36"/>
      <c r="M164" s="192" t="s">
        <v>1</v>
      </c>
      <c r="N164" s="193" t="s">
        <v>45</v>
      </c>
      <c r="O164" s="64"/>
      <c r="P164" s="194">
        <f>O164*H164</f>
        <v>0</v>
      </c>
      <c r="Q164" s="194">
        <v>0</v>
      </c>
      <c r="R164" s="194">
        <f>Q164*H164</f>
        <v>0</v>
      </c>
      <c r="S164" s="194">
        <v>2.2000000000000002</v>
      </c>
      <c r="T164" s="195">
        <f>S164*H164</f>
        <v>2.1537999999999999</v>
      </c>
      <c r="AR164" s="196" t="s">
        <v>128</v>
      </c>
      <c r="AT164" s="196" t="s">
        <v>123</v>
      </c>
      <c r="AU164" s="196" t="s">
        <v>129</v>
      </c>
      <c r="AY164" s="15" t="s">
        <v>121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5" t="s">
        <v>129</v>
      </c>
      <c r="BK164" s="197">
        <f>ROUND(I164*H164,2)</f>
        <v>0</v>
      </c>
      <c r="BL164" s="15" t="s">
        <v>128</v>
      </c>
      <c r="BM164" s="196" t="s">
        <v>197</v>
      </c>
    </row>
    <row r="165" spans="2:65" s="12" customFormat="1" ht="10.199999999999999">
      <c r="B165" s="198"/>
      <c r="C165" s="199"/>
      <c r="D165" s="200" t="s">
        <v>131</v>
      </c>
      <c r="E165" s="201" t="s">
        <v>1</v>
      </c>
      <c r="F165" s="202" t="s">
        <v>187</v>
      </c>
      <c r="G165" s="199"/>
      <c r="H165" s="203">
        <v>0.97899999999999998</v>
      </c>
      <c r="I165" s="204"/>
      <c r="J165" s="199"/>
      <c r="K165" s="199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131</v>
      </c>
      <c r="AU165" s="209" t="s">
        <v>129</v>
      </c>
      <c r="AV165" s="12" t="s">
        <v>129</v>
      </c>
      <c r="AW165" s="12" t="s">
        <v>34</v>
      </c>
      <c r="AX165" s="12" t="s">
        <v>84</v>
      </c>
      <c r="AY165" s="209" t="s">
        <v>121</v>
      </c>
    </row>
    <row r="166" spans="2:65" s="1" customFormat="1" ht="36" customHeight="1">
      <c r="B166" s="32"/>
      <c r="C166" s="185" t="s">
        <v>198</v>
      </c>
      <c r="D166" s="185" t="s">
        <v>123</v>
      </c>
      <c r="E166" s="186" t="s">
        <v>199</v>
      </c>
      <c r="F166" s="187" t="s">
        <v>200</v>
      </c>
      <c r="G166" s="188" t="s">
        <v>201</v>
      </c>
      <c r="H166" s="189">
        <v>24.2</v>
      </c>
      <c r="I166" s="190"/>
      <c r="J166" s="191">
        <f>ROUND(I166*H166,2)</f>
        <v>0</v>
      </c>
      <c r="K166" s="187" t="s">
        <v>168</v>
      </c>
      <c r="L166" s="36"/>
      <c r="M166" s="192" t="s">
        <v>1</v>
      </c>
      <c r="N166" s="193" t="s">
        <v>45</v>
      </c>
      <c r="O166" s="64"/>
      <c r="P166" s="194">
        <f>O166*H166</f>
        <v>0</v>
      </c>
      <c r="Q166" s="194">
        <v>0</v>
      </c>
      <c r="R166" s="194">
        <f>Q166*H166</f>
        <v>0</v>
      </c>
      <c r="S166" s="194">
        <v>0.04</v>
      </c>
      <c r="T166" s="195">
        <f>S166*H166</f>
        <v>0.96799999999999997</v>
      </c>
      <c r="AR166" s="196" t="s">
        <v>128</v>
      </c>
      <c r="AT166" s="196" t="s">
        <v>123</v>
      </c>
      <c r="AU166" s="196" t="s">
        <v>129</v>
      </c>
      <c r="AY166" s="15" t="s">
        <v>121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5" t="s">
        <v>129</v>
      </c>
      <c r="BK166" s="197">
        <f>ROUND(I166*H166,2)</f>
        <v>0</v>
      </c>
      <c r="BL166" s="15" t="s">
        <v>128</v>
      </c>
      <c r="BM166" s="196" t="s">
        <v>202</v>
      </c>
    </row>
    <row r="167" spans="2:65" s="12" customFormat="1" ht="10.199999999999999">
      <c r="B167" s="198"/>
      <c r="C167" s="199"/>
      <c r="D167" s="200" t="s">
        <v>131</v>
      </c>
      <c r="E167" s="201" t="s">
        <v>1</v>
      </c>
      <c r="F167" s="202" t="s">
        <v>170</v>
      </c>
      <c r="G167" s="199"/>
      <c r="H167" s="203">
        <v>5.3</v>
      </c>
      <c r="I167" s="204"/>
      <c r="J167" s="199"/>
      <c r="K167" s="199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131</v>
      </c>
      <c r="AU167" s="209" t="s">
        <v>129</v>
      </c>
      <c r="AV167" s="12" t="s">
        <v>129</v>
      </c>
      <c r="AW167" s="12" t="s">
        <v>34</v>
      </c>
      <c r="AX167" s="12" t="s">
        <v>79</v>
      </c>
      <c r="AY167" s="209" t="s">
        <v>121</v>
      </c>
    </row>
    <row r="168" spans="2:65" s="12" customFormat="1" ht="10.199999999999999">
      <c r="B168" s="198"/>
      <c r="C168" s="199"/>
      <c r="D168" s="200" t="s">
        <v>131</v>
      </c>
      <c r="E168" s="201" t="s">
        <v>1</v>
      </c>
      <c r="F168" s="202" t="s">
        <v>171</v>
      </c>
      <c r="G168" s="199"/>
      <c r="H168" s="203">
        <v>18.899999999999999</v>
      </c>
      <c r="I168" s="204"/>
      <c r="J168" s="199"/>
      <c r="K168" s="199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131</v>
      </c>
      <c r="AU168" s="209" t="s">
        <v>129</v>
      </c>
      <c r="AV168" s="12" t="s">
        <v>129</v>
      </c>
      <c r="AW168" s="12" t="s">
        <v>34</v>
      </c>
      <c r="AX168" s="12" t="s">
        <v>79</v>
      </c>
      <c r="AY168" s="209" t="s">
        <v>121</v>
      </c>
    </row>
    <row r="169" spans="2:65" s="13" customFormat="1" ht="10.199999999999999">
      <c r="B169" s="210"/>
      <c r="C169" s="211"/>
      <c r="D169" s="200" t="s">
        <v>131</v>
      </c>
      <c r="E169" s="212" t="s">
        <v>1</v>
      </c>
      <c r="F169" s="213" t="s">
        <v>138</v>
      </c>
      <c r="G169" s="211"/>
      <c r="H169" s="214">
        <v>24.2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131</v>
      </c>
      <c r="AU169" s="220" t="s">
        <v>129</v>
      </c>
      <c r="AV169" s="13" t="s">
        <v>128</v>
      </c>
      <c r="AW169" s="13" t="s">
        <v>34</v>
      </c>
      <c r="AX169" s="13" t="s">
        <v>84</v>
      </c>
      <c r="AY169" s="220" t="s">
        <v>121</v>
      </c>
    </row>
    <row r="170" spans="2:65" s="1" customFormat="1" ht="36" customHeight="1">
      <c r="B170" s="32"/>
      <c r="C170" s="185" t="s">
        <v>203</v>
      </c>
      <c r="D170" s="185" t="s">
        <v>123</v>
      </c>
      <c r="E170" s="186" t="s">
        <v>204</v>
      </c>
      <c r="F170" s="187" t="s">
        <v>205</v>
      </c>
      <c r="G170" s="188" t="s">
        <v>201</v>
      </c>
      <c r="H170" s="189">
        <v>2.2999999999999998</v>
      </c>
      <c r="I170" s="190"/>
      <c r="J170" s="191">
        <f>ROUND(I170*H170,2)</f>
        <v>0</v>
      </c>
      <c r="K170" s="187" t="s">
        <v>127</v>
      </c>
      <c r="L170" s="36"/>
      <c r="M170" s="192" t="s">
        <v>1</v>
      </c>
      <c r="N170" s="193" t="s">
        <v>45</v>
      </c>
      <c r="O170" s="64"/>
      <c r="P170" s="194">
        <f>O170*H170</f>
        <v>0</v>
      </c>
      <c r="Q170" s="194">
        <v>8.4000000000000003E-4</v>
      </c>
      <c r="R170" s="194">
        <f>Q170*H170</f>
        <v>1.9319999999999999E-3</v>
      </c>
      <c r="S170" s="194">
        <v>0.02</v>
      </c>
      <c r="T170" s="195">
        <f>S170*H170</f>
        <v>4.5999999999999999E-2</v>
      </c>
      <c r="AR170" s="196" t="s">
        <v>128</v>
      </c>
      <c r="AT170" s="196" t="s">
        <v>123</v>
      </c>
      <c r="AU170" s="196" t="s">
        <v>129</v>
      </c>
      <c r="AY170" s="15" t="s">
        <v>121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5" t="s">
        <v>129</v>
      </c>
      <c r="BK170" s="197">
        <f>ROUND(I170*H170,2)</f>
        <v>0</v>
      </c>
      <c r="BL170" s="15" t="s">
        <v>128</v>
      </c>
      <c r="BM170" s="196" t="s">
        <v>206</v>
      </c>
    </row>
    <row r="171" spans="2:65" s="12" customFormat="1" ht="10.199999999999999">
      <c r="B171" s="198"/>
      <c r="C171" s="199"/>
      <c r="D171" s="200" t="s">
        <v>131</v>
      </c>
      <c r="E171" s="201" t="s">
        <v>1</v>
      </c>
      <c r="F171" s="202" t="s">
        <v>207</v>
      </c>
      <c r="G171" s="199"/>
      <c r="H171" s="203">
        <v>2.2999999999999998</v>
      </c>
      <c r="I171" s="204"/>
      <c r="J171" s="199"/>
      <c r="K171" s="199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131</v>
      </c>
      <c r="AU171" s="209" t="s">
        <v>129</v>
      </c>
      <c r="AV171" s="12" t="s">
        <v>129</v>
      </c>
      <c r="AW171" s="12" t="s">
        <v>34</v>
      </c>
      <c r="AX171" s="12" t="s">
        <v>84</v>
      </c>
      <c r="AY171" s="209" t="s">
        <v>121</v>
      </c>
    </row>
    <row r="172" spans="2:65" s="1" customFormat="1" ht="36" customHeight="1">
      <c r="B172" s="32"/>
      <c r="C172" s="185" t="s">
        <v>208</v>
      </c>
      <c r="D172" s="185" t="s">
        <v>123</v>
      </c>
      <c r="E172" s="186" t="s">
        <v>209</v>
      </c>
      <c r="F172" s="187" t="s">
        <v>210</v>
      </c>
      <c r="G172" s="188" t="s">
        <v>201</v>
      </c>
      <c r="H172" s="189">
        <v>2.5</v>
      </c>
      <c r="I172" s="190"/>
      <c r="J172" s="191">
        <f>ROUND(I172*H172,2)</f>
        <v>0</v>
      </c>
      <c r="K172" s="187" t="s">
        <v>127</v>
      </c>
      <c r="L172" s="36"/>
      <c r="M172" s="192" t="s">
        <v>1</v>
      </c>
      <c r="N172" s="193" t="s">
        <v>45</v>
      </c>
      <c r="O172" s="64"/>
      <c r="P172" s="194">
        <f>O172*H172</f>
        <v>0</v>
      </c>
      <c r="Q172" s="194">
        <v>3.0899999999999999E-3</v>
      </c>
      <c r="R172" s="194">
        <f>Q172*H172</f>
        <v>7.7249999999999992E-3</v>
      </c>
      <c r="S172" s="194">
        <v>0.126</v>
      </c>
      <c r="T172" s="195">
        <f>S172*H172</f>
        <v>0.315</v>
      </c>
      <c r="AR172" s="196" t="s">
        <v>128</v>
      </c>
      <c r="AT172" s="196" t="s">
        <v>123</v>
      </c>
      <c r="AU172" s="196" t="s">
        <v>129</v>
      </c>
      <c r="AY172" s="15" t="s">
        <v>121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5" t="s">
        <v>129</v>
      </c>
      <c r="BK172" s="197">
        <f>ROUND(I172*H172,2)</f>
        <v>0</v>
      </c>
      <c r="BL172" s="15" t="s">
        <v>128</v>
      </c>
      <c r="BM172" s="196" t="s">
        <v>211</v>
      </c>
    </row>
    <row r="173" spans="2:65" s="12" customFormat="1" ht="10.199999999999999">
      <c r="B173" s="198"/>
      <c r="C173" s="199"/>
      <c r="D173" s="200" t="s">
        <v>131</v>
      </c>
      <c r="E173" s="201" t="s">
        <v>1</v>
      </c>
      <c r="F173" s="202" t="s">
        <v>212</v>
      </c>
      <c r="G173" s="199"/>
      <c r="H173" s="203">
        <v>2.5</v>
      </c>
      <c r="I173" s="204"/>
      <c r="J173" s="199"/>
      <c r="K173" s="199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131</v>
      </c>
      <c r="AU173" s="209" t="s">
        <v>129</v>
      </c>
      <c r="AV173" s="12" t="s">
        <v>129</v>
      </c>
      <c r="AW173" s="12" t="s">
        <v>34</v>
      </c>
      <c r="AX173" s="12" t="s">
        <v>84</v>
      </c>
      <c r="AY173" s="209" t="s">
        <v>121</v>
      </c>
    </row>
    <row r="174" spans="2:65" s="11" customFormat="1" ht="22.8" customHeight="1">
      <c r="B174" s="169"/>
      <c r="C174" s="170"/>
      <c r="D174" s="171" t="s">
        <v>78</v>
      </c>
      <c r="E174" s="183" t="s">
        <v>213</v>
      </c>
      <c r="F174" s="183" t="s">
        <v>214</v>
      </c>
      <c r="G174" s="170"/>
      <c r="H174" s="170"/>
      <c r="I174" s="173"/>
      <c r="J174" s="184">
        <f>BK174</f>
        <v>0</v>
      </c>
      <c r="K174" s="170"/>
      <c r="L174" s="175"/>
      <c r="M174" s="176"/>
      <c r="N174" s="177"/>
      <c r="O174" s="177"/>
      <c r="P174" s="178">
        <f>SUM(P175:P178)</f>
        <v>0</v>
      </c>
      <c r="Q174" s="177"/>
      <c r="R174" s="178">
        <f>SUM(R175:R178)</f>
        <v>0</v>
      </c>
      <c r="S174" s="177"/>
      <c r="T174" s="179">
        <f>SUM(T175:T178)</f>
        <v>0</v>
      </c>
      <c r="AR174" s="180" t="s">
        <v>84</v>
      </c>
      <c r="AT174" s="181" t="s">
        <v>78</v>
      </c>
      <c r="AU174" s="181" t="s">
        <v>84</v>
      </c>
      <c r="AY174" s="180" t="s">
        <v>121</v>
      </c>
      <c r="BK174" s="182">
        <f>SUM(BK175:BK178)</f>
        <v>0</v>
      </c>
    </row>
    <row r="175" spans="2:65" s="1" customFormat="1" ht="36" customHeight="1">
      <c r="B175" s="32"/>
      <c r="C175" s="185" t="s">
        <v>8</v>
      </c>
      <c r="D175" s="185" t="s">
        <v>123</v>
      </c>
      <c r="E175" s="186" t="s">
        <v>215</v>
      </c>
      <c r="F175" s="187" t="s">
        <v>216</v>
      </c>
      <c r="G175" s="188" t="s">
        <v>217</v>
      </c>
      <c r="H175" s="189">
        <v>3.7080000000000002</v>
      </c>
      <c r="I175" s="190"/>
      <c r="J175" s="191">
        <f>ROUND(I175*H175,2)</f>
        <v>0</v>
      </c>
      <c r="K175" s="187" t="s">
        <v>150</v>
      </c>
      <c r="L175" s="36"/>
      <c r="M175" s="192" t="s">
        <v>1</v>
      </c>
      <c r="N175" s="193" t="s">
        <v>45</v>
      </c>
      <c r="O175" s="64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AR175" s="196" t="s">
        <v>128</v>
      </c>
      <c r="AT175" s="196" t="s">
        <v>123</v>
      </c>
      <c r="AU175" s="196" t="s">
        <v>129</v>
      </c>
      <c r="AY175" s="15" t="s">
        <v>121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5" t="s">
        <v>129</v>
      </c>
      <c r="BK175" s="197">
        <f>ROUND(I175*H175,2)</f>
        <v>0</v>
      </c>
      <c r="BL175" s="15" t="s">
        <v>128</v>
      </c>
      <c r="BM175" s="196" t="s">
        <v>218</v>
      </c>
    </row>
    <row r="176" spans="2:65" s="1" customFormat="1" ht="36" customHeight="1">
      <c r="B176" s="32"/>
      <c r="C176" s="185" t="s">
        <v>219</v>
      </c>
      <c r="D176" s="185" t="s">
        <v>123</v>
      </c>
      <c r="E176" s="186" t="s">
        <v>220</v>
      </c>
      <c r="F176" s="187" t="s">
        <v>221</v>
      </c>
      <c r="G176" s="188" t="s">
        <v>217</v>
      </c>
      <c r="H176" s="189">
        <v>25.956</v>
      </c>
      <c r="I176" s="190"/>
      <c r="J176" s="191">
        <f>ROUND(I176*H176,2)</f>
        <v>0</v>
      </c>
      <c r="K176" s="187" t="s">
        <v>150</v>
      </c>
      <c r="L176" s="36"/>
      <c r="M176" s="192" t="s">
        <v>1</v>
      </c>
      <c r="N176" s="193" t="s">
        <v>45</v>
      </c>
      <c r="O176" s="64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AR176" s="196" t="s">
        <v>128</v>
      </c>
      <c r="AT176" s="196" t="s">
        <v>123</v>
      </c>
      <c r="AU176" s="196" t="s">
        <v>129</v>
      </c>
      <c r="AY176" s="15" t="s">
        <v>121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5" t="s">
        <v>129</v>
      </c>
      <c r="BK176" s="197">
        <f>ROUND(I176*H176,2)</f>
        <v>0</v>
      </c>
      <c r="BL176" s="15" t="s">
        <v>128</v>
      </c>
      <c r="BM176" s="196" t="s">
        <v>222</v>
      </c>
    </row>
    <row r="177" spans="2:65" s="12" customFormat="1" ht="10.199999999999999">
      <c r="B177" s="198"/>
      <c r="C177" s="199"/>
      <c r="D177" s="200" t="s">
        <v>131</v>
      </c>
      <c r="E177" s="199"/>
      <c r="F177" s="202" t="s">
        <v>223</v>
      </c>
      <c r="G177" s="199"/>
      <c r="H177" s="203">
        <v>25.956</v>
      </c>
      <c r="I177" s="204"/>
      <c r="J177" s="199"/>
      <c r="K177" s="199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131</v>
      </c>
      <c r="AU177" s="209" t="s">
        <v>129</v>
      </c>
      <c r="AV177" s="12" t="s">
        <v>129</v>
      </c>
      <c r="AW177" s="12" t="s">
        <v>4</v>
      </c>
      <c r="AX177" s="12" t="s">
        <v>84</v>
      </c>
      <c r="AY177" s="209" t="s">
        <v>121</v>
      </c>
    </row>
    <row r="178" spans="2:65" s="1" customFormat="1" ht="24" customHeight="1">
      <c r="B178" s="32"/>
      <c r="C178" s="185" t="s">
        <v>224</v>
      </c>
      <c r="D178" s="185" t="s">
        <v>123</v>
      </c>
      <c r="E178" s="186" t="s">
        <v>225</v>
      </c>
      <c r="F178" s="187" t="s">
        <v>226</v>
      </c>
      <c r="G178" s="188" t="s">
        <v>217</v>
      </c>
      <c r="H178" s="189">
        <v>3.7080000000000002</v>
      </c>
      <c r="I178" s="190"/>
      <c r="J178" s="191">
        <f>ROUND(I178*H178,2)</f>
        <v>0</v>
      </c>
      <c r="K178" s="187" t="s">
        <v>168</v>
      </c>
      <c r="L178" s="36"/>
      <c r="M178" s="192" t="s">
        <v>1</v>
      </c>
      <c r="N178" s="193" t="s">
        <v>45</v>
      </c>
      <c r="O178" s="64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AR178" s="196" t="s">
        <v>128</v>
      </c>
      <c r="AT178" s="196" t="s">
        <v>123</v>
      </c>
      <c r="AU178" s="196" t="s">
        <v>129</v>
      </c>
      <c r="AY178" s="15" t="s">
        <v>121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5" t="s">
        <v>129</v>
      </c>
      <c r="BK178" s="197">
        <f>ROUND(I178*H178,2)</f>
        <v>0</v>
      </c>
      <c r="BL178" s="15" t="s">
        <v>128</v>
      </c>
      <c r="BM178" s="196" t="s">
        <v>227</v>
      </c>
    </row>
    <row r="179" spans="2:65" s="11" customFormat="1" ht="25.95" customHeight="1">
      <c r="B179" s="169"/>
      <c r="C179" s="170"/>
      <c r="D179" s="171" t="s">
        <v>78</v>
      </c>
      <c r="E179" s="172" t="s">
        <v>228</v>
      </c>
      <c r="F179" s="172" t="s">
        <v>229</v>
      </c>
      <c r="G179" s="170"/>
      <c r="H179" s="170"/>
      <c r="I179" s="173"/>
      <c r="J179" s="174">
        <f>BK179</f>
        <v>0</v>
      </c>
      <c r="K179" s="170"/>
      <c r="L179" s="175"/>
      <c r="M179" s="176"/>
      <c r="N179" s="177"/>
      <c r="O179" s="177"/>
      <c r="P179" s="178">
        <f>P180+P194+P225+P273+P275</f>
        <v>0</v>
      </c>
      <c r="Q179" s="177"/>
      <c r="R179" s="178">
        <f>R180+R194+R225+R273+R275</f>
        <v>0.50914799999999993</v>
      </c>
      <c r="S179" s="177"/>
      <c r="T179" s="179">
        <f>T180+T194+T225+T273+T275</f>
        <v>0.225298</v>
      </c>
      <c r="AR179" s="180" t="s">
        <v>129</v>
      </c>
      <c r="AT179" s="181" t="s">
        <v>78</v>
      </c>
      <c r="AU179" s="181" t="s">
        <v>79</v>
      </c>
      <c r="AY179" s="180" t="s">
        <v>121</v>
      </c>
      <c r="BK179" s="182">
        <f>BK180+BK194+BK225+BK273+BK275</f>
        <v>0</v>
      </c>
    </row>
    <row r="180" spans="2:65" s="11" customFormat="1" ht="22.8" customHeight="1">
      <c r="B180" s="169"/>
      <c r="C180" s="170"/>
      <c r="D180" s="171" t="s">
        <v>78</v>
      </c>
      <c r="E180" s="183" t="s">
        <v>230</v>
      </c>
      <c r="F180" s="183" t="s">
        <v>231</v>
      </c>
      <c r="G180" s="170"/>
      <c r="H180" s="170"/>
      <c r="I180" s="173"/>
      <c r="J180" s="184">
        <f>BK180</f>
        <v>0</v>
      </c>
      <c r="K180" s="170"/>
      <c r="L180" s="175"/>
      <c r="M180" s="176"/>
      <c r="N180" s="177"/>
      <c r="O180" s="177"/>
      <c r="P180" s="178">
        <f>SUM(P181:P193)</f>
        <v>0</v>
      </c>
      <c r="Q180" s="177"/>
      <c r="R180" s="178">
        <f>SUM(R181:R193)</f>
        <v>3.8023999999999995E-2</v>
      </c>
      <c r="S180" s="177"/>
      <c r="T180" s="179">
        <f>SUM(T181:T193)</f>
        <v>3.2640000000000002E-2</v>
      </c>
      <c r="AR180" s="180" t="s">
        <v>129</v>
      </c>
      <c r="AT180" s="181" t="s">
        <v>78</v>
      </c>
      <c r="AU180" s="181" t="s">
        <v>84</v>
      </c>
      <c r="AY180" s="180" t="s">
        <v>121</v>
      </c>
      <c r="BK180" s="182">
        <f>SUM(BK181:BK193)</f>
        <v>0</v>
      </c>
    </row>
    <row r="181" spans="2:65" s="1" customFormat="1" ht="36" customHeight="1">
      <c r="B181" s="32"/>
      <c r="C181" s="185" t="s">
        <v>232</v>
      </c>
      <c r="D181" s="185" t="s">
        <v>123</v>
      </c>
      <c r="E181" s="186" t="s">
        <v>233</v>
      </c>
      <c r="F181" s="187" t="s">
        <v>234</v>
      </c>
      <c r="G181" s="188" t="s">
        <v>161</v>
      </c>
      <c r="H181" s="189">
        <v>8.16</v>
      </c>
      <c r="I181" s="190"/>
      <c r="J181" s="191">
        <f>ROUND(I181*H181,2)</f>
        <v>0</v>
      </c>
      <c r="K181" s="187" t="s">
        <v>150</v>
      </c>
      <c r="L181" s="36"/>
      <c r="M181" s="192" t="s">
        <v>1</v>
      </c>
      <c r="N181" s="193" t="s">
        <v>45</v>
      </c>
      <c r="O181" s="64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AR181" s="196" t="s">
        <v>219</v>
      </c>
      <c r="AT181" s="196" t="s">
        <v>123</v>
      </c>
      <c r="AU181" s="196" t="s">
        <v>129</v>
      </c>
      <c r="AY181" s="15" t="s">
        <v>121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5" t="s">
        <v>129</v>
      </c>
      <c r="BK181" s="197">
        <f>ROUND(I181*H181,2)</f>
        <v>0</v>
      </c>
      <c r="BL181" s="15" t="s">
        <v>219</v>
      </c>
      <c r="BM181" s="196" t="s">
        <v>235</v>
      </c>
    </row>
    <row r="182" spans="2:65" s="12" customFormat="1" ht="10.199999999999999">
      <c r="B182" s="198"/>
      <c r="C182" s="199"/>
      <c r="D182" s="200" t="s">
        <v>131</v>
      </c>
      <c r="E182" s="201" t="s">
        <v>1</v>
      </c>
      <c r="F182" s="202" t="s">
        <v>236</v>
      </c>
      <c r="G182" s="199"/>
      <c r="H182" s="203">
        <v>8.16</v>
      </c>
      <c r="I182" s="204"/>
      <c r="J182" s="199"/>
      <c r="K182" s="199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131</v>
      </c>
      <c r="AU182" s="209" t="s">
        <v>129</v>
      </c>
      <c r="AV182" s="12" t="s">
        <v>129</v>
      </c>
      <c r="AW182" s="12" t="s">
        <v>34</v>
      </c>
      <c r="AX182" s="12" t="s">
        <v>84</v>
      </c>
      <c r="AY182" s="209" t="s">
        <v>121</v>
      </c>
    </row>
    <row r="183" spans="2:65" s="1" customFormat="1" ht="48" customHeight="1">
      <c r="B183" s="32"/>
      <c r="C183" s="221" t="s">
        <v>237</v>
      </c>
      <c r="D183" s="221" t="s">
        <v>238</v>
      </c>
      <c r="E183" s="222" t="s">
        <v>239</v>
      </c>
      <c r="F183" s="223" t="s">
        <v>240</v>
      </c>
      <c r="G183" s="224" t="s">
        <v>217</v>
      </c>
      <c r="H183" s="225">
        <v>2E-3</v>
      </c>
      <c r="I183" s="226"/>
      <c r="J183" s="227">
        <f>ROUND(I183*H183,2)</f>
        <v>0</v>
      </c>
      <c r="K183" s="223" t="s">
        <v>150</v>
      </c>
      <c r="L183" s="228"/>
      <c r="M183" s="229" t="s">
        <v>1</v>
      </c>
      <c r="N183" s="230" t="s">
        <v>45</v>
      </c>
      <c r="O183" s="64"/>
      <c r="P183" s="194">
        <f>O183*H183</f>
        <v>0</v>
      </c>
      <c r="Q183" s="194">
        <v>1</v>
      </c>
      <c r="R183" s="194">
        <f>Q183*H183</f>
        <v>2E-3</v>
      </c>
      <c r="S183" s="194">
        <v>0</v>
      </c>
      <c r="T183" s="195">
        <f>S183*H183</f>
        <v>0</v>
      </c>
      <c r="AR183" s="196" t="s">
        <v>241</v>
      </c>
      <c r="AT183" s="196" t="s">
        <v>238</v>
      </c>
      <c r="AU183" s="196" t="s">
        <v>129</v>
      </c>
      <c r="AY183" s="15" t="s">
        <v>121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5" t="s">
        <v>129</v>
      </c>
      <c r="BK183" s="197">
        <f>ROUND(I183*H183,2)</f>
        <v>0</v>
      </c>
      <c r="BL183" s="15" t="s">
        <v>219</v>
      </c>
      <c r="BM183" s="196" t="s">
        <v>242</v>
      </c>
    </row>
    <row r="184" spans="2:65" s="12" customFormat="1" ht="10.199999999999999">
      <c r="B184" s="198"/>
      <c r="C184" s="199"/>
      <c r="D184" s="200" t="s">
        <v>131</v>
      </c>
      <c r="E184" s="199"/>
      <c r="F184" s="202" t="s">
        <v>243</v>
      </c>
      <c r="G184" s="199"/>
      <c r="H184" s="203">
        <v>2E-3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131</v>
      </c>
      <c r="AU184" s="209" t="s">
        <v>129</v>
      </c>
      <c r="AV184" s="12" t="s">
        <v>129</v>
      </c>
      <c r="AW184" s="12" t="s">
        <v>4</v>
      </c>
      <c r="AX184" s="12" t="s">
        <v>84</v>
      </c>
      <c r="AY184" s="209" t="s">
        <v>121</v>
      </c>
    </row>
    <row r="185" spans="2:65" s="1" customFormat="1" ht="24" customHeight="1">
      <c r="B185" s="32"/>
      <c r="C185" s="185" t="s">
        <v>244</v>
      </c>
      <c r="D185" s="185" t="s">
        <v>123</v>
      </c>
      <c r="E185" s="186" t="s">
        <v>245</v>
      </c>
      <c r="F185" s="187" t="s">
        <v>246</v>
      </c>
      <c r="G185" s="188" t="s">
        <v>161</v>
      </c>
      <c r="H185" s="189">
        <v>8.16</v>
      </c>
      <c r="I185" s="190"/>
      <c r="J185" s="191">
        <f>ROUND(I185*H185,2)</f>
        <v>0</v>
      </c>
      <c r="K185" s="187" t="s">
        <v>150</v>
      </c>
      <c r="L185" s="36"/>
      <c r="M185" s="192" t="s">
        <v>1</v>
      </c>
      <c r="N185" s="193" t="s">
        <v>45</v>
      </c>
      <c r="O185" s="64"/>
      <c r="P185" s="194">
        <f>O185*H185</f>
        <v>0</v>
      </c>
      <c r="Q185" s="194">
        <v>0</v>
      </c>
      <c r="R185" s="194">
        <f>Q185*H185</f>
        <v>0</v>
      </c>
      <c r="S185" s="194">
        <v>4.0000000000000001E-3</v>
      </c>
      <c r="T185" s="195">
        <f>S185*H185</f>
        <v>3.2640000000000002E-2</v>
      </c>
      <c r="AR185" s="196" t="s">
        <v>219</v>
      </c>
      <c r="AT185" s="196" t="s">
        <v>123</v>
      </c>
      <c r="AU185" s="196" t="s">
        <v>129</v>
      </c>
      <c r="AY185" s="15" t="s">
        <v>121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5" t="s">
        <v>129</v>
      </c>
      <c r="BK185" s="197">
        <f>ROUND(I185*H185,2)</f>
        <v>0</v>
      </c>
      <c r="BL185" s="15" t="s">
        <v>219</v>
      </c>
      <c r="BM185" s="196" t="s">
        <v>247</v>
      </c>
    </row>
    <row r="186" spans="2:65" s="12" customFormat="1" ht="10.199999999999999">
      <c r="B186" s="198"/>
      <c r="C186" s="199"/>
      <c r="D186" s="200" t="s">
        <v>131</v>
      </c>
      <c r="E186" s="201" t="s">
        <v>1</v>
      </c>
      <c r="F186" s="202" t="s">
        <v>248</v>
      </c>
      <c r="G186" s="199"/>
      <c r="H186" s="203">
        <v>8.16</v>
      </c>
      <c r="I186" s="204"/>
      <c r="J186" s="199"/>
      <c r="K186" s="199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131</v>
      </c>
      <c r="AU186" s="209" t="s">
        <v>129</v>
      </c>
      <c r="AV186" s="12" t="s">
        <v>129</v>
      </c>
      <c r="AW186" s="12" t="s">
        <v>34</v>
      </c>
      <c r="AX186" s="12" t="s">
        <v>84</v>
      </c>
      <c r="AY186" s="209" t="s">
        <v>121</v>
      </c>
    </row>
    <row r="187" spans="2:65" s="1" customFormat="1" ht="24" customHeight="1">
      <c r="B187" s="32"/>
      <c r="C187" s="185" t="s">
        <v>7</v>
      </c>
      <c r="D187" s="185" t="s">
        <v>123</v>
      </c>
      <c r="E187" s="186" t="s">
        <v>249</v>
      </c>
      <c r="F187" s="187" t="s">
        <v>250</v>
      </c>
      <c r="G187" s="188" t="s">
        <v>161</v>
      </c>
      <c r="H187" s="189">
        <v>8.16</v>
      </c>
      <c r="I187" s="190"/>
      <c r="J187" s="191">
        <f>ROUND(I187*H187,2)</f>
        <v>0</v>
      </c>
      <c r="K187" s="187" t="s">
        <v>150</v>
      </c>
      <c r="L187" s="36"/>
      <c r="M187" s="192" t="s">
        <v>1</v>
      </c>
      <c r="N187" s="193" t="s">
        <v>45</v>
      </c>
      <c r="O187" s="64"/>
      <c r="P187" s="194">
        <f>O187*H187</f>
        <v>0</v>
      </c>
      <c r="Q187" s="194">
        <v>4.0000000000000002E-4</v>
      </c>
      <c r="R187" s="194">
        <f>Q187*H187</f>
        <v>3.2640000000000004E-3</v>
      </c>
      <c r="S187" s="194">
        <v>0</v>
      </c>
      <c r="T187" s="195">
        <f>S187*H187</f>
        <v>0</v>
      </c>
      <c r="AR187" s="196" t="s">
        <v>219</v>
      </c>
      <c r="AT187" s="196" t="s">
        <v>123</v>
      </c>
      <c r="AU187" s="196" t="s">
        <v>129</v>
      </c>
      <c r="AY187" s="15" t="s">
        <v>121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5" t="s">
        <v>129</v>
      </c>
      <c r="BK187" s="197">
        <f>ROUND(I187*H187,2)</f>
        <v>0</v>
      </c>
      <c r="BL187" s="15" t="s">
        <v>219</v>
      </c>
      <c r="BM187" s="196" t="s">
        <v>251</v>
      </c>
    </row>
    <row r="188" spans="2:65" s="12" customFormat="1" ht="10.199999999999999">
      <c r="B188" s="198"/>
      <c r="C188" s="199"/>
      <c r="D188" s="200" t="s">
        <v>131</v>
      </c>
      <c r="E188" s="201" t="s">
        <v>1</v>
      </c>
      <c r="F188" s="202" t="s">
        <v>248</v>
      </c>
      <c r="G188" s="199"/>
      <c r="H188" s="203">
        <v>8.16</v>
      </c>
      <c r="I188" s="204"/>
      <c r="J188" s="199"/>
      <c r="K188" s="199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131</v>
      </c>
      <c r="AU188" s="209" t="s">
        <v>129</v>
      </c>
      <c r="AV188" s="12" t="s">
        <v>129</v>
      </c>
      <c r="AW188" s="12" t="s">
        <v>34</v>
      </c>
      <c r="AX188" s="12" t="s">
        <v>84</v>
      </c>
      <c r="AY188" s="209" t="s">
        <v>121</v>
      </c>
    </row>
    <row r="189" spans="2:65" s="1" customFormat="1" ht="48" customHeight="1">
      <c r="B189" s="32"/>
      <c r="C189" s="221" t="s">
        <v>252</v>
      </c>
      <c r="D189" s="221" t="s">
        <v>238</v>
      </c>
      <c r="E189" s="222" t="s">
        <v>253</v>
      </c>
      <c r="F189" s="223" t="s">
        <v>254</v>
      </c>
      <c r="G189" s="224" t="s">
        <v>161</v>
      </c>
      <c r="H189" s="225">
        <v>8.16</v>
      </c>
      <c r="I189" s="226"/>
      <c r="J189" s="227">
        <f>ROUND(I189*H189,2)</f>
        <v>0</v>
      </c>
      <c r="K189" s="223" t="s">
        <v>150</v>
      </c>
      <c r="L189" s="228"/>
      <c r="M189" s="229" t="s">
        <v>1</v>
      </c>
      <c r="N189" s="230" t="s">
        <v>45</v>
      </c>
      <c r="O189" s="64"/>
      <c r="P189" s="194">
        <f>O189*H189</f>
        <v>0</v>
      </c>
      <c r="Q189" s="194">
        <v>3.5000000000000001E-3</v>
      </c>
      <c r="R189" s="194">
        <f>Q189*H189</f>
        <v>2.8560000000000002E-2</v>
      </c>
      <c r="S189" s="194">
        <v>0</v>
      </c>
      <c r="T189" s="195">
        <f>S189*H189</f>
        <v>0</v>
      </c>
      <c r="AR189" s="196" t="s">
        <v>241</v>
      </c>
      <c r="AT189" s="196" t="s">
        <v>238</v>
      </c>
      <c r="AU189" s="196" t="s">
        <v>129</v>
      </c>
      <c r="AY189" s="15" t="s">
        <v>121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5" t="s">
        <v>129</v>
      </c>
      <c r="BK189" s="197">
        <f>ROUND(I189*H189,2)</f>
        <v>0</v>
      </c>
      <c r="BL189" s="15" t="s">
        <v>219</v>
      </c>
      <c r="BM189" s="196" t="s">
        <v>255</v>
      </c>
    </row>
    <row r="190" spans="2:65" s="1" customFormat="1" ht="36" customHeight="1">
      <c r="B190" s="32"/>
      <c r="C190" s="185" t="s">
        <v>256</v>
      </c>
      <c r="D190" s="185" t="s">
        <v>123</v>
      </c>
      <c r="E190" s="186" t="s">
        <v>257</v>
      </c>
      <c r="F190" s="187" t="s">
        <v>258</v>
      </c>
      <c r="G190" s="188" t="s">
        <v>259</v>
      </c>
      <c r="H190" s="189">
        <v>7</v>
      </c>
      <c r="I190" s="190"/>
      <c r="J190" s="191">
        <f>ROUND(I190*H190,2)</f>
        <v>0</v>
      </c>
      <c r="K190" s="187" t="s">
        <v>127</v>
      </c>
      <c r="L190" s="36"/>
      <c r="M190" s="192" t="s">
        <v>1</v>
      </c>
      <c r="N190" s="193" t="s">
        <v>45</v>
      </c>
      <c r="O190" s="64"/>
      <c r="P190" s="194">
        <f>O190*H190</f>
        <v>0</v>
      </c>
      <c r="Q190" s="194">
        <v>2.9999999999999997E-4</v>
      </c>
      <c r="R190" s="194">
        <f>Q190*H190</f>
        <v>2.0999999999999999E-3</v>
      </c>
      <c r="S190" s="194">
        <v>0</v>
      </c>
      <c r="T190" s="195">
        <f>S190*H190</f>
        <v>0</v>
      </c>
      <c r="AR190" s="196" t="s">
        <v>219</v>
      </c>
      <c r="AT190" s="196" t="s">
        <v>123</v>
      </c>
      <c r="AU190" s="196" t="s">
        <v>129</v>
      </c>
      <c r="AY190" s="15" t="s">
        <v>121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5" t="s">
        <v>129</v>
      </c>
      <c r="BK190" s="197">
        <f>ROUND(I190*H190,2)</f>
        <v>0</v>
      </c>
      <c r="BL190" s="15" t="s">
        <v>219</v>
      </c>
      <c r="BM190" s="196" t="s">
        <v>260</v>
      </c>
    </row>
    <row r="191" spans="2:65" s="12" customFormat="1" ht="10.199999999999999">
      <c r="B191" s="198"/>
      <c r="C191" s="199"/>
      <c r="D191" s="200" t="s">
        <v>131</v>
      </c>
      <c r="E191" s="201" t="s">
        <v>1</v>
      </c>
      <c r="F191" s="202" t="s">
        <v>261</v>
      </c>
      <c r="G191" s="199"/>
      <c r="H191" s="203">
        <v>7</v>
      </c>
      <c r="I191" s="204"/>
      <c r="J191" s="199"/>
      <c r="K191" s="199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131</v>
      </c>
      <c r="AU191" s="209" t="s">
        <v>129</v>
      </c>
      <c r="AV191" s="12" t="s">
        <v>129</v>
      </c>
      <c r="AW191" s="12" t="s">
        <v>34</v>
      </c>
      <c r="AX191" s="12" t="s">
        <v>84</v>
      </c>
      <c r="AY191" s="209" t="s">
        <v>121</v>
      </c>
    </row>
    <row r="192" spans="2:65" s="1" customFormat="1" ht="24" customHeight="1">
      <c r="B192" s="32"/>
      <c r="C192" s="221" t="s">
        <v>262</v>
      </c>
      <c r="D192" s="221" t="s">
        <v>238</v>
      </c>
      <c r="E192" s="222" t="s">
        <v>263</v>
      </c>
      <c r="F192" s="223" t="s">
        <v>264</v>
      </c>
      <c r="G192" s="224" t="s">
        <v>259</v>
      </c>
      <c r="H192" s="225">
        <v>7</v>
      </c>
      <c r="I192" s="226"/>
      <c r="J192" s="227">
        <f>ROUND(I192*H192,2)</f>
        <v>0</v>
      </c>
      <c r="K192" s="223" t="s">
        <v>127</v>
      </c>
      <c r="L192" s="228"/>
      <c r="M192" s="229" t="s">
        <v>1</v>
      </c>
      <c r="N192" s="230" t="s">
        <v>45</v>
      </c>
      <c r="O192" s="64"/>
      <c r="P192" s="194">
        <f>O192*H192</f>
        <v>0</v>
      </c>
      <c r="Q192" s="194">
        <v>2.9999999999999997E-4</v>
      </c>
      <c r="R192" s="194">
        <f>Q192*H192</f>
        <v>2.0999999999999999E-3</v>
      </c>
      <c r="S192" s="194">
        <v>0</v>
      </c>
      <c r="T192" s="195">
        <f>S192*H192</f>
        <v>0</v>
      </c>
      <c r="AR192" s="196" t="s">
        <v>241</v>
      </c>
      <c r="AT192" s="196" t="s">
        <v>238</v>
      </c>
      <c r="AU192" s="196" t="s">
        <v>129</v>
      </c>
      <c r="AY192" s="15" t="s">
        <v>121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5" t="s">
        <v>129</v>
      </c>
      <c r="BK192" s="197">
        <f>ROUND(I192*H192,2)</f>
        <v>0</v>
      </c>
      <c r="BL192" s="15" t="s">
        <v>219</v>
      </c>
      <c r="BM192" s="196" t="s">
        <v>265</v>
      </c>
    </row>
    <row r="193" spans="2:65" s="1" customFormat="1" ht="48" customHeight="1">
      <c r="B193" s="32"/>
      <c r="C193" s="185" t="s">
        <v>266</v>
      </c>
      <c r="D193" s="185" t="s">
        <v>123</v>
      </c>
      <c r="E193" s="186" t="s">
        <v>267</v>
      </c>
      <c r="F193" s="187" t="s">
        <v>268</v>
      </c>
      <c r="G193" s="188" t="s">
        <v>217</v>
      </c>
      <c r="H193" s="189">
        <v>3.7999999999999999E-2</v>
      </c>
      <c r="I193" s="190"/>
      <c r="J193" s="191">
        <f>ROUND(I193*H193,2)</f>
        <v>0</v>
      </c>
      <c r="K193" s="187" t="s">
        <v>127</v>
      </c>
      <c r="L193" s="36"/>
      <c r="M193" s="192" t="s">
        <v>1</v>
      </c>
      <c r="N193" s="193" t="s">
        <v>45</v>
      </c>
      <c r="O193" s="64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AR193" s="196" t="s">
        <v>219</v>
      </c>
      <c r="AT193" s="196" t="s">
        <v>123</v>
      </c>
      <c r="AU193" s="196" t="s">
        <v>129</v>
      </c>
      <c r="AY193" s="15" t="s">
        <v>121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5" t="s">
        <v>129</v>
      </c>
      <c r="BK193" s="197">
        <f>ROUND(I193*H193,2)</f>
        <v>0</v>
      </c>
      <c r="BL193" s="15" t="s">
        <v>219</v>
      </c>
      <c r="BM193" s="196" t="s">
        <v>269</v>
      </c>
    </row>
    <row r="194" spans="2:65" s="11" customFormat="1" ht="22.8" customHeight="1">
      <c r="B194" s="169"/>
      <c r="C194" s="170"/>
      <c r="D194" s="171" t="s">
        <v>78</v>
      </c>
      <c r="E194" s="183" t="s">
        <v>270</v>
      </c>
      <c r="F194" s="183" t="s">
        <v>271</v>
      </c>
      <c r="G194" s="170"/>
      <c r="H194" s="170"/>
      <c r="I194" s="173"/>
      <c r="J194" s="184">
        <f>BK194</f>
        <v>0</v>
      </c>
      <c r="K194" s="170"/>
      <c r="L194" s="175"/>
      <c r="M194" s="176"/>
      <c r="N194" s="177"/>
      <c r="O194" s="177"/>
      <c r="P194" s="178">
        <f>SUM(P195:P224)</f>
        <v>0</v>
      </c>
      <c r="Q194" s="177"/>
      <c r="R194" s="178">
        <f>SUM(R195:R224)</f>
        <v>4.2482000000000006E-2</v>
      </c>
      <c r="S194" s="177"/>
      <c r="T194" s="179">
        <f>SUM(T195:T224)</f>
        <v>2.8171999999999996E-2</v>
      </c>
      <c r="AR194" s="180" t="s">
        <v>129</v>
      </c>
      <c r="AT194" s="181" t="s">
        <v>78</v>
      </c>
      <c r="AU194" s="181" t="s">
        <v>84</v>
      </c>
      <c r="AY194" s="180" t="s">
        <v>121</v>
      </c>
      <c r="BK194" s="182">
        <f>SUM(BK195:BK224)</f>
        <v>0</v>
      </c>
    </row>
    <row r="195" spans="2:65" s="1" customFormat="1" ht="24" customHeight="1">
      <c r="B195" s="32"/>
      <c r="C195" s="185" t="s">
        <v>272</v>
      </c>
      <c r="D195" s="185" t="s">
        <v>123</v>
      </c>
      <c r="E195" s="186" t="s">
        <v>273</v>
      </c>
      <c r="F195" s="187" t="s">
        <v>274</v>
      </c>
      <c r="G195" s="188" t="s">
        <v>201</v>
      </c>
      <c r="H195" s="189">
        <v>5.2</v>
      </c>
      <c r="I195" s="190"/>
      <c r="J195" s="191">
        <f t="shared" ref="J195:J201" si="0">ROUND(I195*H195,2)</f>
        <v>0</v>
      </c>
      <c r="K195" s="187" t="s">
        <v>127</v>
      </c>
      <c r="L195" s="36"/>
      <c r="M195" s="192" t="s">
        <v>1</v>
      </c>
      <c r="N195" s="193" t="s">
        <v>45</v>
      </c>
      <c r="O195" s="64"/>
      <c r="P195" s="194">
        <f t="shared" ref="P195:P201" si="1">O195*H195</f>
        <v>0</v>
      </c>
      <c r="Q195" s="194">
        <v>0</v>
      </c>
      <c r="R195" s="194">
        <f t="shared" ref="R195:R201" si="2">Q195*H195</f>
        <v>0</v>
      </c>
      <c r="S195" s="194">
        <v>2.0999999999999999E-3</v>
      </c>
      <c r="T195" s="195">
        <f t="shared" ref="T195:T201" si="3">S195*H195</f>
        <v>1.0919999999999999E-2</v>
      </c>
      <c r="AR195" s="196" t="s">
        <v>219</v>
      </c>
      <c r="AT195" s="196" t="s">
        <v>123</v>
      </c>
      <c r="AU195" s="196" t="s">
        <v>129</v>
      </c>
      <c r="AY195" s="15" t="s">
        <v>121</v>
      </c>
      <c r="BE195" s="197">
        <f t="shared" ref="BE195:BE201" si="4">IF(N195="základní",J195,0)</f>
        <v>0</v>
      </c>
      <c r="BF195" s="197">
        <f t="shared" ref="BF195:BF201" si="5">IF(N195="snížená",J195,0)</f>
        <v>0</v>
      </c>
      <c r="BG195" s="197">
        <f t="shared" ref="BG195:BG201" si="6">IF(N195="zákl. přenesená",J195,0)</f>
        <v>0</v>
      </c>
      <c r="BH195" s="197">
        <f t="shared" ref="BH195:BH201" si="7">IF(N195="sníž. přenesená",J195,0)</f>
        <v>0</v>
      </c>
      <c r="BI195" s="197">
        <f t="shared" ref="BI195:BI201" si="8">IF(N195="nulová",J195,0)</f>
        <v>0</v>
      </c>
      <c r="BJ195" s="15" t="s">
        <v>129</v>
      </c>
      <c r="BK195" s="197">
        <f t="shared" ref="BK195:BK201" si="9">ROUND(I195*H195,2)</f>
        <v>0</v>
      </c>
      <c r="BL195" s="15" t="s">
        <v>219</v>
      </c>
      <c r="BM195" s="196" t="s">
        <v>275</v>
      </c>
    </row>
    <row r="196" spans="2:65" s="1" customFormat="1" ht="24" customHeight="1">
      <c r="B196" s="32"/>
      <c r="C196" s="185" t="s">
        <v>276</v>
      </c>
      <c r="D196" s="185" t="s">
        <v>123</v>
      </c>
      <c r="E196" s="186" t="s">
        <v>277</v>
      </c>
      <c r="F196" s="187" t="s">
        <v>278</v>
      </c>
      <c r="G196" s="188" t="s">
        <v>201</v>
      </c>
      <c r="H196" s="189">
        <v>2.1</v>
      </c>
      <c r="I196" s="190"/>
      <c r="J196" s="191">
        <f t="shared" si="0"/>
        <v>0</v>
      </c>
      <c r="K196" s="187" t="s">
        <v>127</v>
      </c>
      <c r="L196" s="36"/>
      <c r="M196" s="192" t="s">
        <v>1</v>
      </c>
      <c r="N196" s="193" t="s">
        <v>45</v>
      </c>
      <c r="O196" s="64"/>
      <c r="P196" s="194">
        <f t="shared" si="1"/>
        <v>0</v>
      </c>
      <c r="Q196" s="194">
        <v>0</v>
      </c>
      <c r="R196" s="194">
        <f t="shared" si="2"/>
        <v>0</v>
      </c>
      <c r="S196" s="194">
        <v>1.98E-3</v>
      </c>
      <c r="T196" s="195">
        <f t="shared" si="3"/>
        <v>4.1580000000000002E-3</v>
      </c>
      <c r="AR196" s="196" t="s">
        <v>219</v>
      </c>
      <c r="AT196" s="196" t="s">
        <v>123</v>
      </c>
      <c r="AU196" s="196" t="s">
        <v>129</v>
      </c>
      <c r="AY196" s="15" t="s">
        <v>121</v>
      </c>
      <c r="BE196" s="197">
        <f t="shared" si="4"/>
        <v>0</v>
      </c>
      <c r="BF196" s="197">
        <f t="shared" si="5"/>
        <v>0</v>
      </c>
      <c r="BG196" s="197">
        <f t="shared" si="6"/>
        <v>0</v>
      </c>
      <c r="BH196" s="197">
        <f t="shared" si="7"/>
        <v>0</v>
      </c>
      <c r="BI196" s="197">
        <f t="shared" si="8"/>
        <v>0</v>
      </c>
      <c r="BJ196" s="15" t="s">
        <v>129</v>
      </c>
      <c r="BK196" s="197">
        <f t="shared" si="9"/>
        <v>0</v>
      </c>
      <c r="BL196" s="15" t="s">
        <v>219</v>
      </c>
      <c r="BM196" s="196" t="s">
        <v>279</v>
      </c>
    </row>
    <row r="197" spans="2:65" s="1" customFormat="1" ht="24" customHeight="1">
      <c r="B197" s="32"/>
      <c r="C197" s="185" t="s">
        <v>280</v>
      </c>
      <c r="D197" s="185" t="s">
        <v>123</v>
      </c>
      <c r="E197" s="186" t="s">
        <v>281</v>
      </c>
      <c r="F197" s="187" t="s">
        <v>282</v>
      </c>
      <c r="G197" s="188" t="s">
        <v>201</v>
      </c>
      <c r="H197" s="189">
        <v>3.8</v>
      </c>
      <c r="I197" s="190"/>
      <c r="J197" s="191">
        <f t="shared" si="0"/>
        <v>0</v>
      </c>
      <c r="K197" s="187" t="s">
        <v>127</v>
      </c>
      <c r="L197" s="36"/>
      <c r="M197" s="192" t="s">
        <v>1</v>
      </c>
      <c r="N197" s="193" t="s">
        <v>45</v>
      </c>
      <c r="O197" s="64"/>
      <c r="P197" s="194">
        <f t="shared" si="1"/>
        <v>0</v>
      </c>
      <c r="Q197" s="194">
        <v>0</v>
      </c>
      <c r="R197" s="194">
        <f t="shared" si="2"/>
        <v>0</v>
      </c>
      <c r="S197" s="194">
        <v>2.63E-3</v>
      </c>
      <c r="T197" s="195">
        <f t="shared" si="3"/>
        <v>9.9939999999999994E-3</v>
      </c>
      <c r="AR197" s="196" t="s">
        <v>219</v>
      </c>
      <c r="AT197" s="196" t="s">
        <v>123</v>
      </c>
      <c r="AU197" s="196" t="s">
        <v>129</v>
      </c>
      <c r="AY197" s="15" t="s">
        <v>121</v>
      </c>
      <c r="BE197" s="197">
        <f t="shared" si="4"/>
        <v>0</v>
      </c>
      <c r="BF197" s="197">
        <f t="shared" si="5"/>
        <v>0</v>
      </c>
      <c r="BG197" s="197">
        <f t="shared" si="6"/>
        <v>0</v>
      </c>
      <c r="BH197" s="197">
        <f t="shared" si="7"/>
        <v>0</v>
      </c>
      <c r="BI197" s="197">
        <f t="shared" si="8"/>
        <v>0</v>
      </c>
      <c r="BJ197" s="15" t="s">
        <v>129</v>
      </c>
      <c r="BK197" s="197">
        <f t="shared" si="9"/>
        <v>0</v>
      </c>
      <c r="BL197" s="15" t="s">
        <v>219</v>
      </c>
      <c r="BM197" s="196" t="s">
        <v>283</v>
      </c>
    </row>
    <row r="198" spans="2:65" s="1" customFormat="1" ht="24" customHeight="1">
      <c r="B198" s="32"/>
      <c r="C198" s="185" t="s">
        <v>284</v>
      </c>
      <c r="D198" s="185" t="s">
        <v>123</v>
      </c>
      <c r="E198" s="186" t="s">
        <v>285</v>
      </c>
      <c r="F198" s="187" t="s">
        <v>286</v>
      </c>
      <c r="G198" s="188" t="s">
        <v>259</v>
      </c>
      <c r="H198" s="189">
        <v>2</v>
      </c>
      <c r="I198" s="190"/>
      <c r="J198" s="191">
        <f t="shared" si="0"/>
        <v>0</v>
      </c>
      <c r="K198" s="187" t="s">
        <v>127</v>
      </c>
      <c r="L198" s="36"/>
      <c r="M198" s="192" t="s">
        <v>1</v>
      </c>
      <c r="N198" s="193" t="s">
        <v>45</v>
      </c>
      <c r="O198" s="64"/>
      <c r="P198" s="194">
        <f t="shared" si="1"/>
        <v>0</v>
      </c>
      <c r="Q198" s="194">
        <v>1.8E-3</v>
      </c>
      <c r="R198" s="194">
        <f t="shared" si="2"/>
        <v>3.5999999999999999E-3</v>
      </c>
      <c r="S198" s="194">
        <v>0</v>
      </c>
      <c r="T198" s="195">
        <f t="shared" si="3"/>
        <v>0</v>
      </c>
      <c r="AR198" s="196" t="s">
        <v>219</v>
      </c>
      <c r="AT198" s="196" t="s">
        <v>123</v>
      </c>
      <c r="AU198" s="196" t="s">
        <v>129</v>
      </c>
      <c r="AY198" s="15" t="s">
        <v>121</v>
      </c>
      <c r="BE198" s="197">
        <f t="shared" si="4"/>
        <v>0</v>
      </c>
      <c r="BF198" s="197">
        <f t="shared" si="5"/>
        <v>0</v>
      </c>
      <c r="BG198" s="197">
        <f t="shared" si="6"/>
        <v>0</v>
      </c>
      <c r="BH198" s="197">
        <f t="shared" si="7"/>
        <v>0</v>
      </c>
      <c r="BI198" s="197">
        <f t="shared" si="8"/>
        <v>0</v>
      </c>
      <c r="BJ198" s="15" t="s">
        <v>129</v>
      </c>
      <c r="BK198" s="197">
        <f t="shared" si="9"/>
        <v>0</v>
      </c>
      <c r="BL198" s="15" t="s">
        <v>219</v>
      </c>
      <c r="BM198" s="196" t="s">
        <v>287</v>
      </c>
    </row>
    <row r="199" spans="2:65" s="1" customFormat="1" ht="24" customHeight="1">
      <c r="B199" s="32"/>
      <c r="C199" s="185" t="s">
        <v>288</v>
      </c>
      <c r="D199" s="185" t="s">
        <v>123</v>
      </c>
      <c r="E199" s="186" t="s">
        <v>289</v>
      </c>
      <c r="F199" s="187" t="s">
        <v>290</v>
      </c>
      <c r="G199" s="188" t="s">
        <v>259</v>
      </c>
      <c r="H199" s="189">
        <v>1</v>
      </c>
      <c r="I199" s="190"/>
      <c r="J199" s="191">
        <f t="shared" si="0"/>
        <v>0</v>
      </c>
      <c r="K199" s="187" t="s">
        <v>127</v>
      </c>
      <c r="L199" s="36"/>
      <c r="M199" s="192" t="s">
        <v>1</v>
      </c>
      <c r="N199" s="193" t="s">
        <v>45</v>
      </c>
      <c r="O199" s="64"/>
      <c r="P199" s="194">
        <f t="shared" si="1"/>
        <v>0</v>
      </c>
      <c r="Q199" s="194">
        <v>3.1E-4</v>
      </c>
      <c r="R199" s="194">
        <f t="shared" si="2"/>
        <v>3.1E-4</v>
      </c>
      <c r="S199" s="194">
        <v>0</v>
      </c>
      <c r="T199" s="195">
        <f t="shared" si="3"/>
        <v>0</v>
      </c>
      <c r="AR199" s="196" t="s">
        <v>219</v>
      </c>
      <c r="AT199" s="196" t="s">
        <v>123</v>
      </c>
      <c r="AU199" s="196" t="s">
        <v>129</v>
      </c>
      <c r="AY199" s="15" t="s">
        <v>121</v>
      </c>
      <c r="BE199" s="197">
        <f t="shared" si="4"/>
        <v>0</v>
      </c>
      <c r="BF199" s="197">
        <f t="shared" si="5"/>
        <v>0</v>
      </c>
      <c r="BG199" s="197">
        <f t="shared" si="6"/>
        <v>0</v>
      </c>
      <c r="BH199" s="197">
        <f t="shared" si="7"/>
        <v>0</v>
      </c>
      <c r="BI199" s="197">
        <f t="shared" si="8"/>
        <v>0</v>
      </c>
      <c r="BJ199" s="15" t="s">
        <v>129</v>
      </c>
      <c r="BK199" s="197">
        <f t="shared" si="9"/>
        <v>0</v>
      </c>
      <c r="BL199" s="15" t="s">
        <v>219</v>
      </c>
      <c r="BM199" s="196" t="s">
        <v>291</v>
      </c>
    </row>
    <row r="200" spans="2:65" s="1" customFormat="1" ht="24" customHeight="1">
      <c r="B200" s="32"/>
      <c r="C200" s="185" t="s">
        <v>292</v>
      </c>
      <c r="D200" s="185" t="s">
        <v>123</v>
      </c>
      <c r="E200" s="186" t="s">
        <v>293</v>
      </c>
      <c r="F200" s="187" t="s">
        <v>294</v>
      </c>
      <c r="G200" s="188" t="s">
        <v>259</v>
      </c>
      <c r="H200" s="189">
        <v>2</v>
      </c>
      <c r="I200" s="190"/>
      <c r="J200" s="191">
        <f t="shared" si="0"/>
        <v>0</v>
      </c>
      <c r="K200" s="187" t="s">
        <v>127</v>
      </c>
      <c r="L200" s="36"/>
      <c r="M200" s="192" t="s">
        <v>1</v>
      </c>
      <c r="N200" s="193" t="s">
        <v>45</v>
      </c>
      <c r="O200" s="64"/>
      <c r="P200" s="194">
        <f t="shared" si="1"/>
        <v>0</v>
      </c>
      <c r="Q200" s="194">
        <v>1.34E-3</v>
      </c>
      <c r="R200" s="194">
        <f t="shared" si="2"/>
        <v>2.6800000000000001E-3</v>
      </c>
      <c r="S200" s="194">
        <v>0</v>
      </c>
      <c r="T200" s="195">
        <f t="shared" si="3"/>
        <v>0</v>
      </c>
      <c r="AR200" s="196" t="s">
        <v>219</v>
      </c>
      <c r="AT200" s="196" t="s">
        <v>123</v>
      </c>
      <c r="AU200" s="196" t="s">
        <v>129</v>
      </c>
      <c r="AY200" s="15" t="s">
        <v>121</v>
      </c>
      <c r="BE200" s="197">
        <f t="shared" si="4"/>
        <v>0</v>
      </c>
      <c r="BF200" s="197">
        <f t="shared" si="5"/>
        <v>0</v>
      </c>
      <c r="BG200" s="197">
        <f t="shared" si="6"/>
        <v>0</v>
      </c>
      <c r="BH200" s="197">
        <f t="shared" si="7"/>
        <v>0</v>
      </c>
      <c r="BI200" s="197">
        <f t="shared" si="8"/>
        <v>0</v>
      </c>
      <c r="BJ200" s="15" t="s">
        <v>129</v>
      </c>
      <c r="BK200" s="197">
        <f t="shared" si="9"/>
        <v>0</v>
      </c>
      <c r="BL200" s="15" t="s">
        <v>219</v>
      </c>
      <c r="BM200" s="196" t="s">
        <v>295</v>
      </c>
    </row>
    <row r="201" spans="2:65" s="1" customFormat="1" ht="24" customHeight="1">
      <c r="B201" s="32"/>
      <c r="C201" s="185" t="s">
        <v>296</v>
      </c>
      <c r="D201" s="185" t="s">
        <v>123</v>
      </c>
      <c r="E201" s="186" t="s">
        <v>297</v>
      </c>
      <c r="F201" s="187" t="s">
        <v>298</v>
      </c>
      <c r="G201" s="188" t="s">
        <v>201</v>
      </c>
      <c r="H201" s="189">
        <v>6.1</v>
      </c>
      <c r="I201" s="190"/>
      <c r="J201" s="191">
        <f t="shared" si="0"/>
        <v>0</v>
      </c>
      <c r="K201" s="187" t="s">
        <v>127</v>
      </c>
      <c r="L201" s="36"/>
      <c r="M201" s="192" t="s">
        <v>1</v>
      </c>
      <c r="N201" s="193" t="s">
        <v>45</v>
      </c>
      <c r="O201" s="64"/>
      <c r="P201" s="194">
        <f t="shared" si="1"/>
        <v>0</v>
      </c>
      <c r="Q201" s="194">
        <v>1.2600000000000001E-3</v>
      </c>
      <c r="R201" s="194">
        <f t="shared" si="2"/>
        <v>7.6860000000000001E-3</v>
      </c>
      <c r="S201" s="194">
        <v>0</v>
      </c>
      <c r="T201" s="195">
        <f t="shared" si="3"/>
        <v>0</v>
      </c>
      <c r="AR201" s="196" t="s">
        <v>219</v>
      </c>
      <c r="AT201" s="196" t="s">
        <v>123</v>
      </c>
      <c r="AU201" s="196" t="s">
        <v>129</v>
      </c>
      <c r="AY201" s="15" t="s">
        <v>121</v>
      </c>
      <c r="BE201" s="197">
        <f t="shared" si="4"/>
        <v>0</v>
      </c>
      <c r="BF201" s="197">
        <f t="shared" si="5"/>
        <v>0</v>
      </c>
      <c r="BG201" s="197">
        <f t="shared" si="6"/>
        <v>0</v>
      </c>
      <c r="BH201" s="197">
        <f t="shared" si="7"/>
        <v>0</v>
      </c>
      <c r="BI201" s="197">
        <f t="shared" si="8"/>
        <v>0</v>
      </c>
      <c r="BJ201" s="15" t="s">
        <v>129</v>
      </c>
      <c r="BK201" s="197">
        <f t="shared" si="9"/>
        <v>0</v>
      </c>
      <c r="BL201" s="15" t="s">
        <v>219</v>
      </c>
      <c r="BM201" s="196" t="s">
        <v>299</v>
      </c>
    </row>
    <row r="202" spans="2:65" s="12" customFormat="1" ht="10.199999999999999">
      <c r="B202" s="198"/>
      <c r="C202" s="199"/>
      <c r="D202" s="200" t="s">
        <v>131</v>
      </c>
      <c r="E202" s="201" t="s">
        <v>1</v>
      </c>
      <c r="F202" s="202" t="s">
        <v>300</v>
      </c>
      <c r="G202" s="199"/>
      <c r="H202" s="203">
        <v>6.1</v>
      </c>
      <c r="I202" s="204"/>
      <c r="J202" s="199"/>
      <c r="K202" s="199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131</v>
      </c>
      <c r="AU202" s="209" t="s">
        <v>129</v>
      </c>
      <c r="AV202" s="12" t="s">
        <v>129</v>
      </c>
      <c r="AW202" s="12" t="s">
        <v>34</v>
      </c>
      <c r="AX202" s="12" t="s">
        <v>84</v>
      </c>
      <c r="AY202" s="209" t="s">
        <v>121</v>
      </c>
    </row>
    <row r="203" spans="2:65" s="1" customFormat="1" ht="24" customHeight="1">
      <c r="B203" s="32"/>
      <c r="C203" s="185" t="s">
        <v>301</v>
      </c>
      <c r="D203" s="185" t="s">
        <v>123</v>
      </c>
      <c r="E203" s="186" t="s">
        <v>302</v>
      </c>
      <c r="F203" s="187" t="s">
        <v>303</v>
      </c>
      <c r="G203" s="188" t="s">
        <v>201</v>
      </c>
      <c r="H203" s="189">
        <v>7.8</v>
      </c>
      <c r="I203" s="190"/>
      <c r="J203" s="191">
        <f>ROUND(I203*H203,2)</f>
        <v>0</v>
      </c>
      <c r="K203" s="187" t="s">
        <v>150</v>
      </c>
      <c r="L203" s="36"/>
      <c r="M203" s="192" t="s">
        <v>1</v>
      </c>
      <c r="N203" s="193" t="s">
        <v>45</v>
      </c>
      <c r="O203" s="64"/>
      <c r="P203" s="194">
        <f>O203*H203</f>
        <v>0</v>
      </c>
      <c r="Q203" s="194">
        <v>1.7700000000000001E-3</v>
      </c>
      <c r="R203" s="194">
        <f>Q203*H203</f>
        <v>1.3806000000000001E-2</v>
      </c>
      <c r="S203" s="194">
        <v>0</v>
      </c>
      <c r="T203" s="195">
        <f>S203*H203</f>
        <v>0</v>
      </c>
      <c r="AR203" s="196" t="s">
        <v>219</v>
      </c>
      <c r="AT203" s="196" t="s">
        <v>123</v>
      </c>
      <c r="AU203" s="196" t="s">
        <v>129</v>
      </c>
      <c r="AY203" s="15" t="s">
        <v>121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5" t="s">
        <v>129</v>
      </c>
      <c r="BK203" s="197">
        <f>ROUND(I203*H203,2)</f>
        <v>0</v>
      </c>
      <c r="BL203" s="15" t="s">
        <v>219</v>
      </c>
      <c r="BM203" s="196" t="s">
        <v>304</v>
      </c>
    </row>
    <row r="204" spans="2:65" s="12" customFormat="1" ht="10.199999999999999">
      <c r="B204" s="198"/>
      <c r="C204" s="199"/>
      <c r="D204" s="200" t="s">
        <v>131</v>
      </c>
      <c r="E204" s="201" t="s">
        <v>1</v>
      </c>
      <c r="F204" s="202" t="s">
        <v>305</v>
      </c>
      <c r="G204" s="199"/>
      <c r="H204" s="203">
        <v>7.8</v>
      </c>
      <c r="I204" s="204"/>
      <c r="J204" s="199"/>
      <c r="K204" s="199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131</v>
      </c>
      <c r="AU204" s="209" t="s">
        <v>129</v>
      </c>
      <c r="AV204" s="12" t="s">
        <v>129</v>
      </c>
      <c r="AW204" s="12" t="s">
        <v>34</v>
      </c>
      <c r="AX204" s="12" t="s">
        <v>84</v>
      </c>
      <c r="AY204" s="209" t="s">
        <v>121</v>
      </c>
    </row>
    <row r="205" spans="2:65" s="1" customFormat="1" ht="24" customHeight="1">
      <c r="B205" s="32"/>
      <c r="C205" s="185" t="s">
        <v>241</v>
      </c>
      <c r="D205" s="185" t="s">
        <v>123</v>
      </c>
      <c r="E205" s="186" t="s">
        <v>306</v>
      </c>
      <c r="F205" s="187" t="s">
        <v>307</v>
      </c>
      <c r="G205" s="188" t="s">
        <v>201</v>
      </c>
      <c r="H205" s="189">
        <v>6.2</v>
      </c>
      <c r="I205" s="190"/>
      <c r="J205" s="191">
        <f>ROUND(I205*H205,2)</f>
        <v>0</v>
      </c>
      <c r="K205" s="187" t="s">
        <v>150</v>
      </c>
      <c r="L205" s="36"/>
      <c r="M205" s="192" t="s">
        <v>1</v>
      </c>
      <c r="N205" s="193" t="s">
        <v>45</v>
      </c>
      <c r="O205" s="64"/>
      <c r="P205" s="194">
        <f>O205*H205</f>
        <v>0</v>
      </c>
      <c r="Q205" s="194">
        <v>1.1999999999999999E-3</v>
      </c>
      <c r="R205" s="194">
        <f>Q205*H205</f>
        <v>7.4399999999999996E-3</v>
      </c>
      <c r="S205" s="194">
        <v>0</v>
      </c>
      <c r="T205" s="195">
        <f>S205*H205</f>
        <v>0</v>
      </c>
      <c r="AR205" s="196" t="s">
        <v>219</v>
      </c>
      <c r="AT205" s="196" t="s">
        <v>123</v>
      </c>
      <c r="AU205" s="196" t="s">
        <v>129</v>
      </c>
      <c r="AY205" s="15" t="s">
        <v>121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5" t="s">
        <v>129</v>
      </c>
      <c r="BK205" s="197">
        <f>ROUND(I205*H205,2)</f>
        <v>0</v>
      </c>
      <c r="BL205" s="15" t="s">
        <v>219</v>
      </c>
      <c r="BM205" s="196" t="s">
        <v>308</v>
      </c>
    </row>
    <row r="206" spans="2:65" s="12" customFormat="1" ht="10.199999999999999">
      <c r="B206" s="198"/>
      <c r="C206" s="199"/>
      <c r="D206" s="200" t="s">
        <v>131</v>
      </c>
      <c r="E206" s="201" t="s">
        <v>1</v>
      </c>
      <c r="F206" s="202" t="s">
        <v>309</v>
      </c>
      <c r="G206" s="199"/>
      <c r="H206" s="203">
        <v>6.2</v>
      </c>
      <c r="I206" s="204"/>
      <c r="J206" s="199"/>
      <c r="K206" s="199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131</v>
      </c>
      <c r="AU206" s="209" t="s">
        <v>129</v>
      </c>
      <c r="AV206" s="12" t="s">
        <v>129</v>
      </c>
      <c r="AW206" s="12" t="s">
        <v>34</v>
      </c>
      <c r="AX206" s="12" t="s">
        <v>84</v>
      </c>
      <c r="AY206" s="209" t="s">
        <v>121</v>
      </c>
    </row>
    <row r="207" spans="2:65" s="1" customFormat="1" ht="24" customHeight="1">
      <c r="B207" s="32"/>
      <c r="C207" s="185" t="s">
        <v>310</v>
      </c>
      <c r="D207" s="185" t="s">
        <v>123</v>
      </c>
      <c r="E207" s="186" t="s">
        <v>311</v>
      </c>
      <c r="F207" s="187" t="s">
        <v>312</v>
      </c>
      <c r="G207" s="188" t="s">
        <v>201</v>
      </c>
      <c r="H207" s="189">
        <v>0.8</v>
      </c>
      <c r="I207" s="190"/>
      <c r="J207" s="191">
        <f>ROUND(I207*H207,2)</f>
        <v>0</v>
      </c>
      <c r="K207" s="187" t="s">
        <v>150</v>
      </c>
      <c r="L207" s="36"/>
      <c r="M207" s="192" t="s">
        <v>1</v>
      </c>
      <c r="N207" s="193" t="s">
        <v>45</v>
      </c>
      <c r="O207" s="64"/>
      <c r="P207" s="194">
        <f>O207*H207</f>
        <v>0</v>
      </c>
      <c r="Q207" s="194">
        <v>8.9999999999999998E-4</v>
      </c>
      <c r="R207" s="194">
        <f>Q207*H207</f>
        <v>7.2000000000000005E-4</v>
      </c>
      <c r="S207" s="194">
        <v>0</v>
      </c>
      <c r="T207" s="195">
        <f>S207*H207</f>
        <v>0</v>
      </c>
      <c r="AR207" s="196" t="s">
        <v>219</v>
      </c>
      <c r="AT207" s="196" t="s">
        <v>123</v>
      </c>
      <c r="AU207" s="196" t="s">
        <v>129</v>
      </c>
      <c r="AY207" s="15" t="s">
        <v>121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5" t="s">
        <v>129</v>
      </c>
      <c r="BK207" s="197">
        <f>ROUND(I207*H207,2)</f>
        <v>0</v>
      </c>
      <c r="BL207" s="15" t="s">
        <v>219</v>
      </c>
      <c r="BM207" s="196" t="s">
        <v>313</v>
      </c>
    </row>
    <row r="208" spans="2:65" s="12" customFormat="1" ht="10.199999999999999">
      <c r="B208" s="198"/>
      <c r="C208" s="199"/>
      <c r="D208" s="200" t="s">
        <v>131</v>
      </c>
      <c r="E208" s="201" t="s">
        <v>1</v>
      </c>
      <c r="F208" s="202" t="s">
        <v>314</v>
      </c>
      <c r="G208" s="199"/>
      <c r="H208" s="203">
        <v>0.8</v>
      </c>
      <c r="I208" s="204"/>
      <c r="J208" s="199"/>
      <c r="K208" s="199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131</v>
      </c>
      <c r="AU208" s="209" t="s">
        <v>129</v>
      </c>
      <c r="AV208" s="12" t="s">
        <v>129</v>
      </c>
      <c r="AW208" s="12" t="s">
        <v>34</v>
      </c>
      <c r="AX208" s="12" t="s">
        <v>84</v>
      </c>
      <c r="AY208" s="209" t="s">
        <v>121</v>
      </c>
    </row>
    <row r="209" spans="2:65" s="1" customFormat="1" ht="24" customHeight="1">
      <c r="B209" s="32"/>
      <c r="C209" s="185" t="s">
        <v>315</v>
      </c>
      <c r="D209" s="185" t="s">
        <v>123</v>
      </c>
      <c r="E209" s="186" t="s">
        <v>316</v>
      </c>
      <c r="F209" s="187" t="s">
        <v>317</v>
      </c>
      <c r="G209" s="188" t="s">
        <v>201</v>
      </c>
      <c r="H209" s="189">
        <v>6.9</v>
      </c>
      <c r="I209" s="190"/>
      <c r="J209" s="191">
        <f>ROUND(I209*H209,2)</f>
        <v>0</v>
      </c>
      <c r="K209" s="187" t="s">
        <v>150</v>
      </c>
      <c r="L209" s="36"/>
      <c r="M209" s="192" t="s">
        <v>1</v>
      </c>
      <c r="N209" s="193" t="s">
        <v>45</v>
      </c>
      <c r="O209" s="64"/>
      <c r="P209" s="194">
        <f>O209*H209</f>
        <v>0</v>
      </c>
      <c r="Q209" s="194">
        <v>2.9E-4</v>
      </c>
      <c r="R209" s="194">
        <f>Q209*H209</f>
        <v>2.0010000000000002E-3</v>
      </c>
      <c r="S209" s="194">
        <v>0</v>
      </c>
      <c r="T209" s="195">
        <f>S209*H209</f>
        <v>0</v>
      </c>
      <c r="AR209" s="196" t="s">
        <v>219</v>
      </c>
      <c r="AT209" s="196" t="s">
        <v>123</v>
      </c>
      <c r="AU209" s="196" t="s">
        <v>129</v>
      </c>
      <c r="AY209" s="15" t="s">
        <v>121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5" t="s">
        <v>129</v>
      </c>
      <c r="BK209" s="197">
        <f>ROUND(I209*H209,2)</f>
        <v>0</v>
      </c>
      <c r="BL209" s="15" t="s">
        <v>219</v>
      </c>
      <c r="BM209" s="196" t="s">
        <v>318</v>
      </c>
    </row>
    <row r="210" spans="2:65" s="12" customFormat="1" ht="10.199999999999999">
      <c r="B210" s="198"/>
      <c r="C210" s="199"/>
      <c r="D210" s="200" t="s">
        <v>131</v>
      </c>
      <c r="E210" s="201" t="s">
        <v>1</v>
      </c>
      <c r="F210" s="202" t="s">
        <v>319</v>
      </c>
      <c r="G210" s="199"/>
      <c r="H210" s="203">
        <v>6.9</v>
      </c>
      <c r="I210" s="204"/>
      <c r="J210" s="199"/>
      <c r="K210" s="199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131</v>
      </c>
      <c r="AU210" s="209" t="s">
        <v>129</v>
      </c>
      <c r="AV210" s="12" t="s">
        <v>129</v>
      </c>
      <c r="AW210" s="12" t="s">
        <v>34</v>
      </c>
      <c r="AX210" s="12" t="s">
        <v>84</v>
      </c>
      <c r="AY210" s="209" t="s">
        <v>121</v>
      </c>
    </row>
    <row r="211" spans="2:65" s="1" customFormat="1" ht="24" customHeight="1">
      <c r="B211" s="32"/>
      <c r="C211" s="185" t="s">
        <v>320</v>
      </c>
      <c r="D211" s="185" t="s">
        <v>123</v>
      </c>
      <c r="E211" s="186" t="s">
        <v>321</v>
      </c>
      <c r="F211" s="187" t="s">
        <v>322</v>
      </c>
      <c r="G211" s="188" t="s">
        <v>201</v>
      </c>
      <c r="H211" s="189">
        <v>1.7</v>
      </c>
      <c r="I211" s="190"/>
      <c r="J211" s="191">
        <f>ROUND(I211*H211,2)</f>
        <v>0</v>
      </c>
      <c r="K211" s="187" t="s">
        <v>150</v>
      </c>
      <c r="L211" s="36"/>
      <c r="M211" s="192" t="s">
        <v>1</v>
      </c>
      <c r="N211" s="193" t="s">
        <v>45</v>
      </c>
      <c r="O211" s="64"/>
      <c r="P211" s="194">
        <f>O211*H211</f>
        <v>0</v>
      </c>
      <c r="Q211" s="194">
        <v>3.5E-4</v>
      </c>
      <c r="R211" s="194">
        <f>Q211*H211</f>
        <v>5.9499999999999993E-4</v>
      </c>
      <c r="S211" s="194">
        <v>0</v>
      </c>
      <c r="T211" s="195">
        <f>S211*H211</f>
        <v>0</v>
      </c>
      <c r="AR211" s="196" t="s">
        <v>219</v>
      </c>
      <c r="AT211" s="196" t="s">
        <v>123</v>
      </c>
      <c r="AU211" s="196" t="s">
        <v>129</v>
      </c>
      <c r="AY211" s="15" t="s">
        <v>121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5" t="s">
        <v>129</v>
      </c>
      <c r="BK211" s="197">
        <f>ROUND(I211*H211,2)</f>
        <v>0</v>
      </c>
      <c r="BL211" s="15" t="s">
        <v>219</v>
      </c>
      <c r="BM211" s="196" t="s">
        <v>323</v>
      </c>
    </row>
    <row r="212" spans="2:65" s="12" customFormat="1" ht="10.199999999999999">
      <c r="B212" s="198"/>
      <c r="C212" s="199"/>
      <c r="D212" s="200" t="s">
        <v>131</v>
      </c>
      <c r="E212" s="201" t="s">
        <v>1</v>
      </c>
      <c r="F212" s="202" t="s">
        <v>324</v>
      </c>
      <c r="G212" s="199"/>
      <c r="H212" s="203">
        <v>1.7</v>
      </c>
      <c r="I212" s="204"/>
      <c r="J212" s="199"/>
      <c r="K212" s="199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131</v>
      </c>
      <c r="AU212" s="209" t="s">
        <v>129</v>
      </c>
      <c r="AV212" s="12" t="s">
        <v>129</v>
      </c>
      <c r="AW212" s="12" t="s">
        <v>34</v>
      </c>
      <c r="AX212" s="12" t="s">
        <v>84</v>
      </c>
      <c r="AY212" s="209" t="s">
        <v>121</v>
      </c>
    </row>
    <row r="213" spans="2:65" s="1" customFormat="1" ht="24" customHeight="1">
      <c r="B213" s="32"/>
      <c r="C213" s="185" t="s">
        <v>325</v>
      </c>
      <c r="D213" s="185" t="s">
        <v>123</v>
      </c>
      <c r="E213" s="186" t="s">
        <v>326</v>
      </c>
      <c r="F213" s="187" t="s">
        <v>327</v>
      </c>
      <c r="G213" s="188" t="s">
        <v>201</v>
      </c>
      <c r="H213" s="189">
        <v>1.6</v>
      </c>
      <c r="I213" s="190"/>
      <c r="J213" s="191">
        <f>ROUND(I213*H213,2)</f>
        <v>0</v>
      </c>
      <c r="K213" s="187" t="s">
        <v>127</v>
      </c>
      <c r="L213" s="36"/>
      <c r="M213" s="192" t="s">
        <v>1</v>
      </c>
      <c r="N213" s="193" t="s">
        <v>45</v>
      </c>
      <c r="O213" s="64"/>
      <c r="P213" s="194">
        <f>O213*H213</f>
        <v>0</v>
      </c>
      <c r="Q213" s="194">
        <v>1.14E-3</v>
      </c>
      <c r="R213" s="194">
        <f>Q213*H213</f>
        <v>1.8240000000000001E-3</v>
      </c>
      <c r="S213" s="194">
        <v>0</v>
      </c>
      <c r="T213" s="195">
        <f>S213*H213</f>
        <v>0</v>
      </c>
      <c r="AR213" s="196" t="s">
        <v>219</v>
      </c>
      <c r="AT213" s="196" t="s">
        <v>123</v>
      </c>
      <c r="AU213" s="196" t="s">
        <v>129</v>
      </c>
      <c r="AY213" s="15" t="s">
        <v>121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5" t="s">
        <v>129</v>
      </c>
      <c r="BK213" s="197">
        <f>ROUND(I213*H213,2)</f>
        <v>0</v>
      </c>
      <c r="BL213" s="15" t="s">
        <v>219</v>
      </c>
      <c r="BM213" s="196" t="s">
        <v>328</v>
      </c>
    </row>
    <row r="214" spans="2:65" s="12" customFormat="1" ht="10.199999999999999">
      <c r="B214" s="198"/>
      <c r="C214" s="199"/>
      <c r="D214" s="200" t="s">
        <v>131</v>
      </c>
      <c r="E214" s="201" t="s">
        <v>1</v>
      </c>
      <c r="F214" s="202" t="s">
        <v>329</v>
      </c>
      <c r="G214" s="199"/>
      <c r="H214" s="203">
        <v>1.6</v>
      </c>
      <c r="I214" s="204"/>
      <c r="J214" s="199"/>
      <c r="K214" s="199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131</v>
      </c>
      <c r="AU214" s="209" t="s">
        <v>129</v>
      </c>
      <c r="AV214" s="12" t="s">
        <v>129</v>
      </c>
      <c r="AW214" s="12" t="s">
        <v>34</v>
      </c>
      <c r="AX214" s="12" t="s">
        <v>84</v>
      </c>
      <c r="AY214" s="209" t="s">
        <v>121</v>
      </c>
    </row>
    <row r="215" spans="2:65" s="1" customFormat="1" ht="24" customHeight="1">
      <c r="B215" s="32"/>
      <c r="C215" s="185" t="s">
        <v>330</v>
      </c>
      <c r="D215" s="185" t="s">
        <v>123</v>
      </c>
      <c r="E215" s="186" t="s">
        <v>331</v>
      </c>
      <c r="F215" s="187" t="s">
        <v>332</v>
      </c>
      <c r="G215" s="188" t="s">
        <v>259</v>
      </c>
      <c r="H215" s="189">
        <v>5</v>
      </c>
      <c r="I215" s="190"/>
      <c r="J215" s="191">
        <f t="shared" ref="J215:J221" si="10">ROUND(I215*H215,2)</f>
        <v>0</v>
      </c>
      <c r="K215" s="187" t="s">
        <v>150</v>
      </c>
      <c r="L215" s="36"/>
      <c r="M215" s="192" t="s">
        <v>1</v>
      </c>
      <c r="N215" s="193" t="s">
        <v>45</v>
      </c>
      <c r="O215" s="64"/>
      <c r="P215" s="194">
        <f t="shared" ref="P215:P221" si="11">O215*H215</f>
        <v>0</v>
      </c>
      <c r="Q215" s="194">
        <v>0</v>
      </c>
      <c r="R215" s="194">
        <f t="shared" ref="R215:R221" si="12">Q215*H215</f>
        <v>0</v>
      </c>
      <c r="S215" s="194">
        <v>0</v>
      </c>
      <c r="T215" s="195">
        <f t="shared" ref="T215:T221" si="13">S215*H215</f>
        <v>0</v>
      </c>
      <c r="AR215" s="196" t="s">
        <v>219</v>
      </c>
      <c r="AT215" s="196" t="s">
        <v>123</v>
      </c>
      <c r="AU215" s="196" t="s">
        <v>129</v>
      </c>
      <c r="AY215" s="15" t="s">
        <v>121</v>
      </c>
      <c r="BE215" s="197">
        <f t="shared" ref="BE215:BE221" si="14">IF(N215="základní",J215,0)</f>
        <v>0</v>
      </c>
      <c r="BF215" s="197">
        <f t="shared" ref="BF215:BF221" si="15">IF(N215="snížená",J215,0)</f>
        <v>0</v>
      </c>
      <c r="BG215" s="197">
        <f t="shared" ref="BG215:BG221" si="16">IF(N215="zákl. přenesená",J215,0)</f>
        <v>0</v>
      </c>
      <c r="BH215" s="197">
        <f t="shared" ref="BH215:BH221" si="17">IF(N215="sníž. přenesená",J215,0)</f>
        <v>0</v>
      </c>
      <c r="BI215" s="197">
        <f t="shared" ref="BI215:BI221" si="18">IF(N215="nulová",J215,0)</f>
        <v>0</v>
      </c>
      <c r="BJ215" s="15" t="s">
        <v>129</v>
      </c>
      <c r="BK215" s="197">
        <f t="shared" ref="BK215:BK221" si="19">ROUND(I215*H215,2)</f>
        <v>0</v>
      </c>
      <c r="BL215" s="15" t="s">
        <v>219</v>
      </c>
      <c r="BM215" s="196" t="s">
        <v>333</v>
      </c>
    </row>
    <row r="216" spans="2:65" s="1" customFormat="1" ht="24" customHeight="1">
      <c r="B216" s="32"/>
      <c r="C216" s="185" t="s">
        <v>334</v>
      </c>
      <c r="D216" s="185" t="s">
        <v>123</v>
      </c>
      <c r="E216" s="186" t="s">
        <v>335</v>
      </c>
      <c r="F216" s="187" t="s">
        <v>336</v>
      </c>
      <c r="G216" s="188" t="s">
        <v>259</v>
      </c>
      <c r="H216" s="189">
        <v>2</v>
      </c>
      <c r="I216" s="190"/>
      <c r="J216" s="191">
        <f t="shared" si="10"/>
        <v>0</v>
      </c>
      <c r="K216" s="187" t="s">
        <v>150</v>
      </c>
      <c r="L216" s="36"/>
      <c r="M216" s="192" t="s">
        <v>1</v>
      </c>
      <c r="N216" s="193" t="s">
        <v>45</v>
      </c>
      <c r="O216" s="64"/>
      <c r="P216" s="194">
        <f t="shared" si="11"/>
        <v>0</v>
      </c>
      <c r="Q216" s="194">
        <v>0</v>
      </c>
      <c r="R216" s="194">
        <f t="shared" si="12"/>
        <v>0</v>
      </c>
      <c r="S216" s="194">
        <v>0</v>
      </c>
      <c r="T216" s="195">
        <f t="shared" si="13"/>
        <v>0</v>
      </c>
      <c r="AR216" s="196" t="s">
        <v>219</v>
      </c>
      <c r="AT216" s="196" t="s">
        <v>123</v>
      </c>
      <c r="AU216" s="196" t="s">
        <v>129</v>
      </c>
      <c r="AY216" s="15" t="s">
        <v>121</v>
      </c>
      <c r="BE216" s="197">
        <f t="shared" si="14"/>
        <v>0</v>
      </c>
      <c r="BF216" s="197">
        <f t="shared" si="15"/>
        <v>0</v>
      </c>
      <c r="BG216" s="197">
        <f t="shared" si="16"/>
        <v>0</v>
      </c>
      <c r="BH216" s="197">
        <f t="shared" si="17"/>
        <v>0</v>
      </c>
      <c r="BI216" s="197">
        <f t="shared" si="18"/>
        <v>0</v>
      </c>
      <c r="BJ216" s="15" t="s">
        <v>129</v>
      </c>
      <c r="BK216" s="197">
        <f t="shared" si="19"/>
        <v>0</v>
      </c>
      <c r="BL216" s="15" t="s">
        <v>219</v>
      </c>
      <c r="BM216" s="196" t="s">
        <v>337</v>
      </c>
    </row>
    <row r="217" spans="2:65" s="1" customFormat="1" ht="24" customHeight="1">
      <c r="B217" s="32"/>
      <c r="C217" s="185" t="s">
        <v>338</v>
      </c>
      <c r="D217" s="185" t="s">
        <v>123</v>
      </c>
      <c r="E217" s="186" t="s">
        <v>339</v>
      </c>
      <c r="F217" s="187" t="s">
        <v>340</v>
      </c>
      <c r="G217" s="188" t="s">
        <v>259</v>
      </c>
      <c r="H217" s="189">
        <v>4</v>
      </c>
      <c r="I217" s="190"/>
      <c r="J217" s="191">
        <f t="shared" si="10"/>
        <v>0</v>
      </c>
      <c r="K217" s="187" t="s">
        <v>127</v>
      </c>
      <c r="L217" s="36"/>
      <c r="M217" s="192" t="s">
        <v>1</v>
      </c>
      <c r="N217" s="193" t="s">
        <v>45</v>
      </c>
      <c r="O217" s="64"/>
      <c r="P217" s="194">
        <f t="shared" si="11"/>
        <v>0</v>
      </c>
      <c r="Q217" s="194">
        <v>0</v>
      </c>
      <c r="R217" s="194">
        <f t="shared" si="12"/>
        <v>0</v>
      </c>
      <c r="S217" s="194">
        <v>0</v>
      </c>
      <c r="T217" s="195">
        <f t="shared" si="13"/>
        <v>0</v>
      </c>
      <c r="AR217" s="196" t="s">
        <v>219</v>
      </c>
      <c r="AT217" s="196" t="s">
        <v>123</v>
      </c>
      <c r="AU217" s="196" t="s">
        <v>129</v>
      </c>
      <c r="AY217" s="15" t="s">
        <v>121</v>
      </c>
      <c r="BE217" s="197">
        <f t="shared" si="14"/>
        <v>0</v>
      </c>
      <c r="BF217" s="197">
        <f t="shared" si="15"/>
        <v>0</v>
      </c>
      <c r="BG217" s="197">
        <f t="shared" si="16"/>
        <v>0</v>
      </c>
      <c r="BH217" s="197">
        <f t="shared" si="17"/>
        <v>0</v>
      </c>
      <c r="BI217" s="197">
        <f t="shared" si="18"/>
        <v>0</v>
      </c>
      <c r="BJ217" s="15" t="s">
        <v>129</v>
      </c>
      <c r="BK217" s="197">
        <f t="shared" si="19"/>
        <v>0</v>
      </c>
      <c r="BL217" s="15" t="s">
        <v>219</v>
      </c>
      <c r="BM217" s="196" t="s">
        <v>341</v>
      </c>
    </row>
    <row r="218" spans="2:65" s="1" customFormat="1" ht="24" customHeight="1">
      <c r="B218" s="32"/>
      <c r="C218" s="185" t="s">
        <v>342</v>
      </c>
      <c r="D218" s="185" t="s">
        <v>123</v>
      </c>
      <c r="E218" s="186" t="s">
        <v>343</v>
      </c>
      <c r="F218" s="187" t="s">
        <v>344</v>
      </c>
      <c r="G218" s="188" t="s">
        <v>259</v>
      </c>
      <c r="H218" s="189">
        <v>1</v>
      </c>
      <c r="I218" s="190"/>
      <c r="J218" s="191">
        <f t="shared" si="10"/>
        <v>0</v>
      </c>
      <c r="K218" s="187" t="s">
        <v>127</v>
      </c>
      <c r="L218" s="36"/>
      <c r="M218" s="192" t="s">
        <v>1</v>
      </c>
      <c r="N218" s="193" t="s">
        <v>45</v>
      </c>
      <c r="O218" s="64"/>
      <c r="P218" s="194">
        <f t="shared" si="11"/>
        <v>0</v>
      </c>
      <c r="Q218" s="194">
        <v>1.48E-3</v>
      </c>
      <c r="R218" s="194">
        <f t="shared" si="12"/>
        <v>1.48E-3</v>
      </c>
      <c r="S218" s="194">
        <v>0</v>
      </c>
      <c r="T218" s="195">
        <f t="shared" si="13"/>
        <v>0</v>
      </c>
      <c r="AR218" s="196" t="s">
        <v>219</v>
      </c>
      <c r="AT218" s="196" t="s">
        <v>123</v>
      </c>
      <c r="AU218" s="196" t="s">
        <v>129</v>
      </c>
      <c r="AY218" s="15" t="s">
        <v>121</v>
      </c>
      <c r="BE218" s="197">
        <f t="shared" si="14"/>
        <v>0</v>
      </c>
      <c r="BF218" s="197">
        <f t="shared" si="15"/>
        <v>0</v>
      </c>
      <c r="BG218" s="197">
        <f t="shared" si="16"/>
        <v>0</v>
      </c>
      <c r="BH218" s="197">
        <f t="shared" si="17"/>
        <v>0</v>
      </c>
      <c r="BI218" s="197">
        <f t="shared" si="18"/>
        <v>0</v>
      </c>
      <c r="BJ218" s="15" t="s">
        <v>129</v>
      </c>
      <c r="BK218" s="197">
        <f t="shared" si="19"/>
        <v>0</v>
      </c>
      <c r="BL218" s="15" t="s">
        <v>219</v>
      </c>
      <c r="BM218" s="196" t="s">
        <v>345</v>
      </c>
    </row>
    <row r="219" spans="2:65" s="1" customFormat="1" ht="16.5" customHeight="1">
      <c r="B219" s="32"/>
      <c r="C219" s="185" t="s">
        <v>346</v>
      </c>
      <c r="D219" s="185" t="s">
        <v>123</v>
      </c>
      <c r="E219" s="186" t="s">
        <v>347</v>
      </c>
      <c r="F219" s="187" t="s">
        <v>348</v>
      </c>
      <c r="G219" s="188" t="s">
        <v>259</v>
      </c>
      <c r="H219" s="189">
        <v>1</v>
      </c>
      <c r="I219" s="190"/>
      <c r="J219" s="191">
        <f t="shared" si="10"/>
        <v>0</v>
      </c>
      <c r="K219" s="187" t="s">
        <v>127</v>
      </c>
      <c r="L219" s="36"/>
      <c r="M219" s="192" t="s">
        <v>1</v>
      </c>
      <c r="N219" s="193" t="s">
        <v>45</v>
      </c>
      <c r="O219" s="64"/>
      <c r="P219" s="194">
        <f t="shared" si="11"/>
        <v>0</v>
      </c>
      <c r="Q219" s="194">
        <v>0</v>
      </c>
      <c r="R219" s="194">
        <f t="shared" si="12"/>
        <v>0</v>
      </c>
      <c r="S219" s="194">
        <v>3.0999999999999999E-3</v>
      </c>
      <c r="T219" s="195">
        <f t="shared" si="13"/>
        <v>3.0999999999999999E-3</v>
      </c>
      <c r="AR219" s="196" t="s">
        <v>219</v>
      </c>
      <c r="AT219" s="196" t="s">
        <v>123</v>
      </c>
      <c r="AU219" s="196" t="s">
        <v>129</v>
      </c>
      <c r="AY219" s="15" t="s">
        <v>121</v>
      </c>
      <c r="BE219" s="197">
        <f t="shared" si="14"/>
        <v>0</v>
      </c>
      <c r="BF219" s="197">
        <f t="shared" si="15"/>
        <v>0</v>
      </c>
      <c r="BG219" s="197">
        <f t="shared" si="16"/>
        <v>0</v>
      </c>
      <c r="BH219" s="197">
        <f t="shared" si="17"/>
        <v>0</v>
      </c>
      <c r="BI219" s="197">
        <f t="shared" si="18"/>
        <v>0</v>
      </c>
      <c r="BJ219" s="15" t="s">
        <v>129</v>
      </c>
      <c r="BK219" s="197">
        <f t="shared" si="19"/>
        <v>0</v>
      </c>
      <c r="BL219" s="15" t="s">
        <v>219</v>
      </c>
      <c r="BM219" s="196" t="s">
        <v>349</v>
      </c>
    </row>
    <row r="220" spans="2:65" s="1" customFormat="1" ht="24" customHeight="1">
      <c r="B220" s="32"/>
      <c r="C220" s="185" t="s">
        <v>350</v>
      </c>
      <c r="D220" s="185" t="s">
        <v>123</v>
      </c>
      <c r="E220" s="186" t="s">
        <v>351</v>
      </c>
      <c r="F220" s="187" t="s">
        <v>352</v>
      </c>
      <c r="G220" s="188" t="s">
        <v>259</v>
      </c>
      <c r="H220" s="189">
        <v>2</v>
      </c>
      <c r="I220" s="190"/>
      <c r="J220" s="191">
        <f t="shared" si="10"/>
        <v>0</v>
      </c>
      <c r="K220" s="187" t="s">
        <v>127</v>
      </c>
      <c r="L220" s="36"/>
      <c r="M220" s="192" t="s">
        <v>1</v>
      </c>
      <c r="N220" s="193" t="s">
        <v>45</v>
      </c>
      <c r="O220" s="64"/>
      <c r="P220" s="194">
        <f t="shared" si="11"/>
        <v>0</v>
      </c>
      <c r="Q220" s="194">
        <v>1.7000000000000001E-4</v>
      </c>
      <c r="R220" s="194">
        <f t="shared" si="12"/>
        <v>3.4000000000000002E-4</v>
      </c>
      <c r="S220" s="194">
        <v>0</v>
      </c>
      <c r="T220" s="195">
        <f t="shared" si="13"/>
        <v>0</v>
      </c>
      <c r="AR220" s="196" t="s">
        <v>219</v>
      </c>
      <c r="AT220" s="196" t="s">
        <v>123</v>
      </c>
      <c r="AU220" s="196" t="s">
        <v>129</v>
      </c>
      <c r="AY220" s="15" t="s">
        <v>121</v>
      </c>
      <c r="BE220" s="197">
        <f t="shared" si="14"/>
        <v>0</v>
      </c>
      <c r="BF220" s="197">
        <f t="shared" si="15"/>
        <v>0</v>
      </c>
      <c r="BG220" s="197">
        <f t="shared" si="16"/>
        <v>0</v>
      </c>
      <c r="BH220" s="197">
        <f t="shared" si="17"/>
        <v>0</v>
      </c>
      <c r="BI220" s="197">
        <f t="shared" si="18"/>
        <v>0</v>
      </c>
      <c r="BJ220" s="15" t="s">
        <v>129</v>
      </c>
      <c r="BK220" s="197">
        <f t="shared" si="19"/>
        <v>0</v>
      </c>
      <c r="BL220" s="15" t="s">
        <v>219</v>
      </c>
      <c r="BM220" s="196" t="s">
        <v>353</v>
      </c>
    </row>
    <row r="221" spans="2:65" s="1" customFormat="1" ht="24" customHeight="1">
      <c r="B221" s="32"/>
      <c r="C221" s="185" t="s">
        <v>354</v>
      </c>
      <c r="D221" s="185" t="s">
        <v>123</v>
      </c>
      <c r="E221" s="186" t="s">
        <v>355</v>
      </c>
      <c r="F221" s="187" t="s">
        <v>356</v>
      </c>
      <c r="G221" s="188" t="s">
        <v>201</v>
      </c>
      <c r="H221" s="189">
        <v>31.1</v>
      </c>
      <c r="I221" s="190"/>
      <c r="J221" s="191">
        <f t="shared" si="10"/>
        <v>0</v>
      </c>
      <c r="K221" s="187" t="s">
        <v>150</v>
      </c>
      <c r="L221" s="36"/>
      <c r="M221" s="192" t="s">
        <v>1</v>
      </c>
      <c r="N221" s="193" t="s">
        <v>45</v>
      </c>
      <c r="O221" s="64"/>
      <c r="P221" s="194">
        <f t="shared" si="11"/>
        <v>0</v>
      </c>
      <c r="Q221" s="194">
        <v>0</v>
      </c>
      <c r="R221" s="194">
        <f t="shared" si="12"/>
        <v>0</v>
      </c>
      <c r="S221" s="194">
        <v>0</v>
      </c>
      <c r="T221" s="195">
        <f t="shared" si="13"/>
        <v>0</v>
      </c>
      <c r="AR221" s="196" t="s">
        <v>219</v>
      </c>
      <c r="AT221" s="196" t="s">
        <v>123</v>
      </c>
      <c r="AU221" s="196" t="s">
        <v>129</v>
      </c>
      <c r="AY221" s="15" t="s">
        <v>121</v>
      </c>
      <c r="BE221" s="197">
        <f t="shared" si="14"/>
        <v>0</v>
      </c>
      <c r="BF221" s="197">
        <f t="shared" si="15"/>
        <v>0</v>
      </c>
      <c r="BG221" s="197">
        <f t="shared" si="16"/>
        <v>0</v>
      </c>
      <c r="BH221" s="197">
        <f t="shared" si="17"/>
        <v>0</v>
      </c>
      <c r="BI221" s="197">
        <f t="shared" si="18"/>
        <v>0</v>
      </c>
      <c r="BJ221" s="15" t="s">
        <v>129</v>
      </c>
      <c r="BK221" s="197">
        <f t="shared" si="19"/>
        <v>0</v>
      </c>
      <c r="BL221" s="15" t="s">
        <v>219</v>
      </c>
      <c r="BM221" s="196" t="s">
        <v>357</v>
      </c>
    </row>
    <row r="222" spans="2:65" s="12" customFormat="1" ht="10.199999999999999">
      <c r="B222" s="198"/>
      <c r="C222" s="199"/>
      <c r="D222" s="200" t="s">
        <v>131</v>
      </c>
      <c r="E222" s="201" t="s">
        <v>1</v>
      </c>
      <c r="F222" s="202" t="s">
        <v>358</v>
      </c>
      <c r="G222" s="199"/>
      <c r="H222" s="203">
        <v>31.1</v>
      </c>
      <c r="I222" s="204"/>
      <c r="J222" s="199"/>
      <c r="K222" s="199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131</v>
      </c>
      <c r="AU222" s="209" t="s">
        <v>129</v>
      </c>
      <c r="AV222" s="12" t="s">
        <v>129</v>
      </c>
      <c r="AW222" s="12" t="s">
        <v>34</v>
      </c>
      <c r="AX222" s="12" t="s">
        <v>84</v>
      </c>
      <c r="AY222" s="209" t="s">
        <v>121</v>
      </c>
    </row>
    <row r="223" spans="2:65" s="1" customFormat="1" ht="36" customHeight="1">
      <c r="B223" s="32"/>
      <c r="C223" s="185" t="s">
        <v>359</v>
      </c>
      <c r="D223" s="185" t="s">
        <v>123</v>
      </c>
      <c r="E223" s="186" t="s">
        <v>360</v>
      </c>
      <c r="F223" s="187" t="s">
        <v>361</v>
      </c>
      <c r="G223" s="188" t="s">
        <v>217</v>
      </c>
      <c r="H223" s="189">
        <v>3.5310000000000001</v>
      </c>
      <c r="I223" s="190"/>
      <c r="J223" s="191">
        <f>ROUND(I223*H223,2)</f>
        <v>0</v>
      </c>
      <c r="K223" s="187" t="s">
        <v>127</v>
      </c>
      <c r="L223" s="36"/>
      <c r="M223" s="192" t="s">
        <v>1</v>
      </c>
      <c r="N223" s="193" t="s">
        <v>45</v>
      </c>
      <c r="O223" s="64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AR223" s="196" t="s">
        <v>219</v>
      </c>
      <c r="AT223" s="196" t="s">
        <v>123</v>
      </c>
      <c r="AU223" s="196" t="s">
        <v>129</v>
      </c>
      <c r="AY223" s="15" t="s">
        <v>121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5" t="s">
        <v>129</v>
      </c>
      <c r="BK223" s="197">
        <f>ROUND(I223*H223,2)</f>
        <v>0</v>
      </c>
      <c r="BL223" s="15" t="s">
        <v>219</v>
      </c>
      <c r="BM223" s="196" t="s">
        <v>362</v>
      </c>
    </row>
    <row r="224" spans="2:65" s="1" customFormat="1" ht="48" customHeight="1">
      <c r="B224" s="32"/>
      <c r="C224" s="185" t="s">
        <v>363</v>
      </c>
      <c r="D224" s="185" t="s">
        <v>123</v>
      </c>
      <c r="E224" s="186" t="s">
        <v>364</v>
      </c>
      <c r="F224" s="187" t="s">
        <v>365</v>
      </c>
      <c r="G224" s="188" t="s">
        <v>217</v>
      </c>
      <c r="H224" s="189">
        <v>4.2000000000000003E-2</v>
      </c>
      <c r="I224" s="190"/>
      <c r="J224" s="191">
        <f>ROUND(I224*H224,2)</f>
        <v>0</v>
      </c>
      <c r="K224" s="187" t="s">
        <v>150</v>
      </c>
      <c r="L224" s="36"/>
      <c r="M224" s="192" t="s">
        <v>1</v>
      </c>
      <c r="N224" s="193" t="s">
        <v>45</v>
      </c>
      <c r="O224" s="64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AR224" s="196" t="s">
        <v>219</v>
      </c>
      <c r="AT224" s="196" t="s">
        <v>123</v>
      </c>
      <c r="AU224" s="196" t="s">
        <v>129</v>
      </c>
      <c r="AY224" s="15" t="s">
        <v>121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5" t="s">
        <v>129</v>
      </c>
      <c r="BK224" s="197">
        <f>ROUND(I224*H224,2)</f>
        <v>0</v>
      </c>
      <c r="BL224" s="15" t="s">
        <v>219</v>
      </c>
      <c r="BM224" s="196" t="s">
        <v>366</v>
      </c>
    </row>
    <row r="225" spans="2:65" s="11" customFormat="1" ht="22.8" customHeight="1">
      <c r="B225" s="169"/>
      <c r="C225" s="170"/>
      <c r="D225" s="171" t="s">
        <v>78</v>
      </c>
      <c r="E225" s="183" t="s">
        <v>367</v>
      </c>
      <c r="F225" s="183" t="s">
        <v>368</v>
      </c>
      <c r="G225" s="170"/>
      <c r="H225" s="170"/>
      <c r="I225" s="173"/>
      <c r="J225" s="184">
        <f>BK225</f>
        <v>0</v>
      </c>
      <c r="K225" s="170"/>
      <c r="L225" s="175"/>
      <c r="M225" s="176"/>
      <c r="N225" s="177"/>
      <c r="O225" s="177"/>
      <c r="P225" s="178">
        <f>SUM(P226:P272)</f>
        <v>0</v>
      </c>
      <c r="Q225" s="177"/>
      <c r="R225" s="178">
        <f>SUM(R226:R272)</f>
        <v>0.11386200000000003</v>
      </c>
      <c r="S225" s="177"/>
      <c r="T225" s="179">
        <f>SUM(T226:T272)</f>
        <v>7.4459999999999995E-3</v>
      </c>
      <c r="AR225" s="180" t="s">
        <v>129</v>
      </c>
      <c r="AT225" s="181" t="s">
        <v>78</v>
      </c>
      <c r="AU225" s="181" t="s">
        <v>84</v>
      </c>
      <c r="AY225" s="180" t="s">
        <v>121</v>
      </c>
      <c r="BK225" s="182">
        <f>SUM(BK226:BK272)</f>
        <v>0</v>
      </c>
    </row>
    <row r="226" spans="2:65" s="1" customFormat="1" ht="16.5" customHeight="1">
      <c r="B226" s="32"/>
      <c r="C226" s="185" t="s">
        <v>369</v>
      </c>
      <c r="D226" s="185" t="s">
        <v>123</v>
      </c>
      <c r="E226" s="186" t="s">
        <v>370</v>
      </c>
      <c r="F226" s="187" t="s">
        <v>371</v>
      </c>
      <c r="G226" s="188" t="s">
        <v>201</v>
      </c>
      <c r="H226" s="189">
        <v>14.6</v>
      </c>
      <c r="I226" s="190"/>
      <c r="J226" s="191">
        <f>ROUND(I226*H226,2)</f>
        <v>0</v>
      </c>
      <c r="K226" s="187" t="s">
        <v>127</v>
      </c>
      <c r="L226" s="36"/>
      <c r="M226" s="192" t="s">
        <v>1</v>
      </c>
      <c r="N226" s="193" t="s">
        <v>45</v>
      </c>
      <c r="O226" s="64"/>
      <c r="P226" s="194">
        <f>O226*H226</f>
        <v>0</v>
      </c>
      <c r="Q226" s="194">
        <v>0</v>
      </c>
      <c r="R226" s="194">
        <f>Q226*H226</f>
        <v>0</v>
      </c>
      <c r="S226" s="194">
        <v>2.7999999999999998E-4</v>
      </c>
      <c r="T226" s="195">
        <f>S226*H226</f>
        <v>4.0879999999999996E-3</v>
      </c>
      <c r="AR226" s="196" t="s">
        <v>219</v>
      </c>
      <c r="AT226" s="196" t="s">
        <v>123</v>
      </c>
      <c r="AU226" s="196" t="s">
        <v>129</v>
      </c>
      <c r="AY226" s="15" t="s">
        <v>121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5" t="s">
        <v>129</v>
      </c>
      <c r="BK226" s="197">
        <f>ROUND(I226*H226,2)</f>
        <v>0</v>
      </c>
      <c r="BL226" s="15" t="s">
        <v>219</v>
      </c>
      <c r="BM226" s="196" t="s">
        <v>372</v>
      </c>
    </row>
    <row r="227" spans="2:65" s="1" customFormat="1" ht="24" customHeight="1">
      <c r="B227" s="32"/>
      <c r="C227" s="185" t="s">
        <v>373</v>
      </c>
      <c r="D227" s="185" t="s">
        <v>123</v>
      </c>
      <c r="E227" s="186" t="s">
        <v>374</v>
      </c>
      <c r="F227" s="187" t="s">
        <v>375</v>
      </c>
      <c r="G227" s="188" t="s">
        <v>259</v>
      </c>
      <c r="H227" s="189">
        <v>3</v>
      </c>
      <c r="I227" s="190"/>
      <c r="J227" s="191">
        <f>ROUND(I227*H227,2)</f>
        <v>0</v>
      </c>
      <c r="K227" s="187" t="s">
        <v>127</v>
      </c>
      <c r="L227" s="36"/>
      <c r="M227" s="192" t="s">
        <v>1</v>
      </c>
      <c r="N227" s="193" t="s">
        <v>45</v>
      </c>
      <c r="O227" s="64"/>
      <c r="P227" s="194">
        <f>O227*H227</f>
        <v>0</v>
      </c>
      <c r="Q227" s="194">
        <v>2.9999999999999997E-4</v>
      </c>
      <c r="R227" s="194">
        <f>Q227*H227</f>
        <v>8.9999999999999998E-4</v>
      </c>
      <c r="S227" s="194">
        <v>0</v>
      </c>
      <c r="T227" s="195">
        <f>S227*H227</f>
        <v>0</v>
      </c>
      <c r="AR227" s="196" t="s">
        <v>219</v>
      </c>
      <c r="AT227" s="196" t="s">
        <v>123</v>
      </c>
      <c r="AU227" s="196" t="s">
        <v>129</v>
      </c>
      <c r="AY227" s="15" t="s">
        <v>121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5" t="s">
        <v>129</v>
      </c>
      <c r="BK227" s="197">
        <f>ROUND(I227*H227,2)</f>
        <v>0</v>
      </c>
      <c r="BL227" s="15" t="s">
        <v>219</v>
      </c>
      <c r="BM227" s="196" t="s">
        <v>376</v>
      </c>
    </row>
    <row r="228" spans="2:65" s="1" customFormat="1" ht="24" customHeight="1">
      <c r="B228" s="32"/>
      <c r="C228" s="185" t="s">
        <v>377</v>
      </c>
      <c r="D228" s="185" t="s">
        <v>123</v>
      </c>
      <c r="E228" s="186" t="s">
        <v>378</v>
      </c>
      <c r="F228" s="187" t="s">
        <v>379</v>
      </c>
      <c r="G228" s="188" t="s">
        <v>259</v>
      </c>
      <c r="H228" s="189">
        <v>2</v>
      </c>
      <c r="I228" s="190"/>
      <c r="J228" s="191">
        <f>ROUND(I228*H228,2)</f>
        <v>0</v>
      </c>
      <c r="K228" s="187" t="s">
        <v>127</v>
      </c>
      <c r="L228" s="36"/>
      <c r="M228" s="192" t="s">
        <v>1</v>
      </c>
      <c r="N228" s="193" t="s">
        <v>45</v>
      </c>
      <c r="O228" s="64"/>
      <c r="P228" s="194">
        <f>O228*H228</f>
        <v>0</v>
      </c>
      <c r="Q228" s="194">
        <v>3.5E-4</v>
      </c>
      <c r="R228" s="194">
        <f>Q228*H228</f>
        <v>6.9999999999999999E-4</v>
      </c>
      <c r="S228" s="194">
        <v>0</v>
      </c>
      <c r="T228" s="195">
        <f>S228*H228</f>
        <v>0</v>
      </c>
      <c r="AR228" s="196" t="s">
        <v>219</v>
      </c>
      <c r="AT228" s="196" t="s">
        <v>123</v>
      </c>
      <c r="AU228" s="196" t="s">
        <v>129</v>
      </c>
      <c r="AY228" s="15" t="s">
        <v>121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5" t="s">
        <v>129</v>
      </c>
      <c r="BK228" s="197">
        <f>ROUND(I228*H228,2)</f>
        <v>0</v>
      </c>
      <c r="BL228" s="15" t="s">
        <v>219</v>
      </c>
      <c r="BM228" s="196" t="s">
        <v>380</v>
      </c>
    </row>
    <row r="229" spans="2:65" s="1" customFormat="1" ht="24" customHeight="1">
      <c r="B229" s="32"/>
      <c r="C229" s="185" t="s">
        <v>381</v>
      </c>
      <c r="D229" s="185" t="s">
        <v>123</v>
      </c>
      <c r="E229" s="186" t="s">
        <v>382</v>
      </c>
      <c r="F229" s="187" t="s">
        <v>383</v>
      </c>
      <c r="G229" s="188" t="s">
        <v>259</v>
      </c>
      <c r="H229" s="189">
        <v>2</v>
      </c>
      <c r="I229" s="190"/>
      <c r="J229" s="191">
        <f>ROUND(I229*H229,2)</f>
        <v>0</v>
      </c>
      <c r="K229" s="187" t="s">
        <v>127</v>
      </c>
      <c r="L229" s="36"/>
      <c r="M229" s="192" t="s">
        <v>1</v>
      </c>
      <c r="N229" s="193" t="s">
        <v>45</v>
      </c>
      <c r="O229" s="64"/>
      <c r="P229" s="194">
        <f>O229*H229</f>
        <v>0</v>
      </c>
      <c r="Q229" s="194">
        <v>5.0000000000000001E-4</v>
      </c>
      <c r="R229" s="194">
        <f>Q229*H229</f>
        <v>1E-3</v>
      </c>
      <c r="S229" s="194">
        <v>0</v>
      </c>
      <c r="T229" s="195">
        <f>S229*H229</f>
        <v>0</v>
      </c>
      <c r="AR229" s="196" t="s">
        <v>219</v>
      </c>
      <c r="AT229" s="196" t="s">
        <v>123</v>
      </c>
      <c r="AU229" s="196" t="s">
        <v>129</v>
      </c>
      <c r="AY229" s="15" t="s">
        <v>121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5" t="s">
        <v>129</v>
      </c>
      <c r="BK229" s="197">
        <f>ROUND(I229*H229,2)</f>
        <v>0</v>
      </c>
      <c r="BL229" s="15" t="s">
        <v>219</v>
      </c>
      <c r="BM229" s="196" t="s">
        <v>384</v>
      </c>
    </row>
    <row r="230" spans="2:65" s="1" customFormat="1" ht="24" customHeight="1">
      <c r="B230" s="32"/>
      <c r="C230" s="185" t="s">
        <v>385</v>
      </c>
      <c r="D230" s="185" t="s">
        <v>123</v>
      </c>
      <c r="E230" s="186" t="s">
        <v>386</v>
      </c>
      <c r="F230" s="187" t="s">
        <v>387</v>
      </c>
      <c r="G230" s="188" t="s">
        <v>201</v>
      </c>
      <c r="H230" s="189">
        <v>9</v>
      </c>
      <c r="I230" s="190"/>
      <c r="J230" s="191">
        <f>ROUND(I230*H230,2)</f>
        <v>0</v>
      </c>
      <c r="K230" s="187" t="s">
        <v>127</v>
      </c>
      <c r="L230" s="36"/>
      <c r="M230" s="192" t="s">
        <v>1</v>
      </c>
      <c r="N230" s="193" t="s">
        <v>45</v>
      </c>
      <c r="O230" s="64"/>
      <c r="P230" s="194">
        <f>O230*H230</f>
        <v>0</v>
      </c>
      <c r="Q230" s="194">
        <v>4.0000000000000002E-4</v>
      </c>
      <c r="R230" s="194">
        <f>Q230*H230</f>
        <v>3.6000000000000003E-3</v>
      </c>
      <c r="S230" s="194">
        <v>0</v>
      </c>
      <c r="T230" s="195">
        <f>S230*H230</f>
        <v>0</v>
      </c>
      <c r="AR230" s="196" t="s">
        <v>219</v>
      </c>
      <c r="AT230" s="196" t="s">
        <v>123</v>
      </c>
      <c r="AU230" s="196" t="s">
        <v>129</v>
      </c>
      <c r="AY230" s="15" t="s">
        <v>121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5" t="s">
        <v>129</v>
      </c>
      <c r="BK230" s="197">
        <f>ROUND(I230*H230,2)</f>
        <v>0</v>
      </c>
      <c r="BL230" s="15" t="s">
        <v>219</v>
      </c>
      <c r="BM230" s="196" t="s">
        <v>388</v>
      </c>
    </row>
    <row r="231" spans="2:65" s="12" customFormat="1" ht="10.199999999999999">
      <c r="B231" s="198"/>
      <c r="C231" s="199"/>
      <c r="D231" s="200" t="s">
        <v>131</v>
      </c>
      <c r="E231" s="201" t="s">
        <v>1</v>
      </c>
      <c r="F231" s="202" t="s">
        <v>389</v>
      </c>
      <c r="G231" s="199"/>
      <c r="H231" s="203">
        <v>9</v>
      </c>
      <c r="I231" s="204"/>
      <c r="J231" s="199"/>
      <c r="K231" s="199"/>
      <c r="L231" s="205"/>
      <c r="M231" s="206"/>
      <c r="N231" s="207"/>
      <c r="O231" s="207"/>
      <c r="P231" s="207"/>
      <c r="Q231" s="207"/>
      <c r="R231" s="207"/>
      <c r="S231" s="207"/>
      <c r="T231" s="208"/>
      <c r="AT231" s="209" t="s">
        <v>131</v>
      </c>
      <c r="AU231" s="209" t="s">
        <v>129</v>
      </c>
      <c r="AV231" s="12" t="s">
        <v>129</v>
      </c>
      <c r="AW231" s="12" t="s">
        <v>34</v>
      </c>
      <c r="AX231" s="12" t="s">
        <v>84</v>
      </c>
      <c r="AY231" s="209" t="s">
        <v>121</v>
      </c>
    </row>
    <row r="232" spans="2:65" s="1" customFormat="1" ht="24" customHeight="1">
      <c r="B232" s="32"/>
      <c r="C232" s="185" t="s">
        <v>390</v>
      </c>
      <c r="D232" s="185" t="s">
        <v>123</v>
      </c>
      <c r="E232" s="186" t="s">
        <v>391</v>
      </c>
      <c r="F232" s="187" t="s">
        <v>392</v>
      </c>
      <c r="G232" s="188" t="s">
        <v>201</v>
      </c>
      <c r="H232" s="189">
        <v>20.399999999999999</v>
      </c>
      <c r="I232" s="190"/>
      <c r="J232" s="191">
        <f>ROUND(I232*H232,2)</f>
        <v>0</v>
      </c>
      <c r="K232" s="187" t="s">
        <v>150</v>
      </c>
      <c r="L232" s="36"/>
      <c r="M232" s="192" t="s">
        <v>1</v>
      </c>
      <c r="N232" s="193" t="s">
        <v>45</v>
      </c>
      <c r="O232" s="64"/>
      <c r="P232" s="194">
        <f>O232*H232</f>
        <v>0</v>
      </c>
      <c r="Q232" s="194">
        <v>6.6E-4</v>
      </c>
      <c r="R232" s="194">
        <f>Q232*H232</f>
        <v>1.3463999999999999E-2</v>
      </c>
      <c r="S232" s="194">
        <v>0</v>
      </c>
      <c r="T232" s="195">
        <f>S232*H232</f>
        <v>0</v>
      </c>
      <c r="AR232" s="196" t="s">
        <v>219</v>
      </c>
      <c r="AT232" s="196" t="s">
        <v>123</v>
      </c>
      <c r="AU232" s="196" t="s">
        <v>129</v>
      </c>
      <c r="AY232" s="15" t="s">
        <v>121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5" t="s">
        <v>129</v>
      </c>
      <c r="BK232" s="197">
        <f>ROUND(I232*H232,2)</f>
        <v>0</v>
      </c>
      <c r="BL232" s="15" t="s">
        <v>219</v>
      </c>
      <c r="BM232" s="196" t="s">
        <v>393</v>
      </c>
    </row>
    <row r="233" spans="2:65" s="12" customFormat="1" ht="10.199999999999999">
      <c r="B233" s="198"/>
      <c r="C233" s="199"/>
      <c r="D233" s="200" t="s">
        <v>131</v>
      </c>
      <c r="E233" s="201" t="s">
        <v>1</v>
      </c>
      <c r="F233" s="202" t="s">
        <v>394</v>
      </c>
      <c r="G233" s="199"/>
      <c r="H233" s="203">
        <v>20.399999999999999</v>
      </c>
      <c r="I233" s="204"/>
      <c r="J233" s="199"/>
      <c r="K233" s="199"/>
      <c r="L233" s="205"/>
      <c r="M233" s="206"/>
      <c r="N233" s="207"/>
      <c r="O233" s="207"/>
      <c r="P233" s="207"/>
      <c r="Q233" s="207"/>
      <c r="R233" s="207"/>
      <c r="S233" s="207"/>
      <c r="T233" s="208"/>
      <c r="AT233" s="209" t="s">
        <v>131</v>
      </c>
      <c r="AU233" s="209" t="s">
        <v>129</v>
      </c>
      <c r="AV233" s="12" t="s">
        <v>129</v>
      </c>
      <c r="AW233" s="12" t="s">
        <v>34</v>
      </c>
      <c r="AX233" s="12" t="s">
        <v>84</v>
      </c>
      <c r="AY233" s="209" t="s">
        <v>121</v>
      </c>
    </row>
    <row r="234" spans="2:65" s="1" customFormat="1" ht="24" customHeight="1">
      <c r="B234" s="32"/>
      <c r="C234" s="185" t="s">
        <v>395</v>
      </c>
      <c r="D234" s="185" t="s">
        <v>123</v>
      </c>
      <c r="E234" s="186" t="s">
        <v>396</v>
      </c>
      <c r="F234" s="187" t="s">
        <v>397</v>
      </c>
      <c r="G234" s="188" t="s">
        <v>201</v>
      </c>
      <c r="H234" s="189">
        <v>7.8</v>
      </c>
      <c r="I234" s="190"/>
      <c r="J234" s="191">
        <f>ROUND(I234*H234,2)</f>
        <v>0</v>
      </c>
      <c r="K234" s="187" t="s">
        <v>127</v>
      </c>
      <c r="L234" s="36"/>
      <c r="M234" s="192" t="s">
        <v>1</v>
      </c>
      <c r="N234" s="193" t="s">
        <v>45</v>
      </c>
      <c r="O234" s="64"/>
      <c r="P234" s="194">
        <f>O234*H234</f>
        <v>0</v>
      </c>
      <c r="Q234" s="194">
        <v>9.1E-4</v>
      </c>
      <c r="R234" s="194">
        <f>Q234*H234</f>
        <v>7.0980000000000001E-3</v>
      </c>
      <c r="S234" s="194">
        <v>0</v>
      </c>
      <c r="T234" s="195">
        <f>S234*H234</f>
        <v>0</v>
      </c>
      <c r="AR234" s="196" t="s">
        <v>219</v>
      </c>
      <c r="AT234" s="196" t="s">
        <v>123</v>
      </c>
      <c r="AU234" s="196" t="s">
        <v>129</v>
      </c>
      <c r="AY234" s="15" t="s">
        <v>121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5" t="s">
        <v>129</v>
      </c>
      <c r="BK234" s="197">
        <f>ROUND(I234*H234,2)</f>
        <v>0</v>
      </c>
      <c r="BL234" s="15" t="s">
        <v>219</v>
      </c>
      <c r="BM234" s="196" t="s">
        <v>398</v>
      </c>
    </row>
    <row r="235" spans="2:65" s="12" customFormat="1" ht="10.199999999999999">
      <c r="B235" s="198"/>
      <c r="C235" s="199"/>
      <c r="D235" s="200" t="s">
        <v>131</v>
      </c>
      <c r="E235" s="201" t="s">
        <v>1</v>
      </c>
      <c r="F235" s="202" t="s">
        <v>399</v>
      </c>
      <c r="G235" s="199"/>
      <c r="H235" s="203">
        <v>7.8</v>
      </c>
      <c r="I235" s="204"/>
      <c r="J235" s="199"/>
      <c r="K235" s="199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131</v>
      </c>
      <c r="AU235" s="209" t="s">
        <v>129</v>
      </c>
      <c r="AV235" s="12" t="s">
        <v>129</v>
      </c>
      <c r="AW235" s="12" t="s">
        <v>34</v>
      </c>
      <c r="AX235" s="12" t="s">
        <v>84</v>
      </c>
      <c r="AY235" s="209" t="s">
        <v>121</v>
      </c>
    </row>
    <row r="236" spans="2:65" s="1" customFormat="1" ht="24" customHeight="1">
      <c r="B236" s="32"/>
      <c r="C236" s="185" t="s">
        <v>400</v>
      </c>
      <c r="D236" s="185" t="s">
        <v>123</v>
      </c>
      <c r="E236" s="186" t="s">
        <v>401</v>
      </c>
      <c r="F236" s="187" t="s">
        <v>402</v>
      </c>
      <c r="G236" s="188" t="s">
        <v>201</v>
      </c>
      <c r="H236" s="189">
        <v>23.9</v>
      </c>
      <c r="I236" s="190"/>
      <c r="J236" s="191">
        <f>ROUND(I236*H236,2)</f>
        <v>0</v>
      </c>
      <c r="K236" s="187" t="s">
        <v>127</v>
      </c>
      <c r="L236" s="36"/>
      <c r="M236" s="192" t="s">
        <v>1</v>
      </c>
      <c r="N236" s="193" t="s">
        <v>45</v>
      </c>
      <c r="O236" s="64"/>
      <c r="P236" s="194">
        <f>O236*H236</f>
        <v>0</v>
      </c>
      <c r="Q236" s="194">
        <v>3.3E-4</v>
      </c>
      <c r="R236" s="194">
        <f>Q236*H236</f>
        <v>7.8869999999999999E-3</v>
      </c>
      <c r="S236" s="194">
        <v>0</v>
      </c>
      <c r="T236" s="195">
        <f>S236*H236</f>
        <v>0</v>
      </c>
      <c r="AR236" s="196" t="s">
        <v>219</v>
      </c>
      <c r="AT236" s="196" t="s">
        <v>123</v>
      </c>
      <c r="AU236" s="196" t="s">
        <v>129</v>
      </c>
      <c r="AY236" s="15" t="s">
        <v>121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5" t="s">
        <v>129</v>
      </c>
      <c r="BK236" s="197">
        <f>ROUND(I236*H236,2)</f>
        <v>0</v>
      </c>
      <c r="BL236" s="15" t="s">
        <v>219</v>
      </c>
      <c r="BM236" s="196" t="s">
        <v>403</v>
      </c>
    </row>
    <row r="237" spans="2:65" s="12" customFormat="1" ht="10.199999999999999">
      <c r="B237" s="198"/>
      <c r="C237" s="199"/>
      <c r="D237" s="200" t="s">
        <v>131</v>
      </c>
      <c r="E237" s="201" t="s">
        <v>1</v>
      </c>
      <c r="F237" s="202" t="s">
        <v>404</v>
      </c>
      <c r="G237" s="199"/>
      <c r="H237" s="203">
        <v>23.9</v>
      </c>
      <c r="I237" s="204"/>
      <c r="J237" s="199"/>
      <c r="K237" s="199"/>
      <c r="L237" s="205"/>
      <c r="M237" s="206"/>
      <c r="N237" s="207"/>
      <c r="O237" s="207"/>
      <c r="P237" s="207"/>
      <c r="Q237" s="207"/>
      <c r="R237" s="207"/>
      <c r="S237" s="207"/>
      <c r="T237" s="208"/>
      <c r="AT237" s="209" t="s">
        <v>131</v>
      </c>
      <c r="AU237" s="209" t="s">
        <v>129</v>
      </c>
      <c r="AV237" s="12" t="s">
        <v>129</v>
      </c>
      <c r="AW237" s="12" t="s">
        <v>34</v>
      </c>
      <c r="AX237" s="12" t="s">
        <v>84</v>
      </c>
      <c r="AY237" s="209" t="s">
        <v>121</v>
      </c>
    </row>
    <row r="238" spans="2:65" s="1" customFormat="1" ht="24" customHeight="1">
      <c r="B238" s="32"/>
      <c r="C238" s="221" t="s">
        <v>405</v>
      </c>
      <c r="D238" s="221" t="s">
        <v>238</v>
      </c>
      <c r="E238" s="222" t="s">
        <v>406</v>
      </c>
      <c r="F238" s="223" t="s">
        <v>407</v>
      </c>
      <c r="G238" s="224" t="s">
        <v>201</v>
      </c>
      <c r="H238" s="225">
        <v>23.9</v>
      </c>
      <c r="I238" s="226"/>
      <c r="J238" s="227">
        <f>ROUND(I238*H238,2)</f>
        <v>0</v>
      </c>
      <c r="K238" s="223" t="s">
        <v>127</v>
      </c>
      <c r="L238" s="228"/>
      <c r="M238" s="229" t="s">
        <v>1</v>
      </c>
      <c r="N238" s="230" t="s">
        <v>45</v>
      </c>
      <c r="O238" s="64"/>
      <c r="P238" s="194">
        <f>O238*H238</f>
        <v>0</v>
      </c>
      <c r="Q238" s="194">
        <v>2.1000000000000001E-4</v>
      </c>
      <c r="R238" s="194">
        <f>Q238*H238</f>
        <v>5.019E-3</v>
      </c>
      <c r="S238" s="194">
        <v>0</v>
      </c>
      <c r="T238" s="195">
        <f>S238*H238</f>
        <v>0</v>
      </c>
      <c r="AR238" s="196" t="s">
        <v>241</v>
      </c>
      <c r="AT238" s="196" t="s">
        <v>238</v>
      </c>
      <c r="AU238" s="196" t="s">
        <v>129</v>
      </c>
      <c r="AY238" s="15" t="s">
        <v>121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5" t="s">
        <v>129</v>
      </c>
      <c r="BK238" s="197">
        <f>ROUND(I238*H238,2)</f>
        <v>0</v>
      </c>
      <c r="BL238" s="15" t="s">
        <v>219</v>
      </c>
      <c r="BM238" s="196" t="s">
        <v>408</v>
      </c>
    </row>
    <row r="239" spans="2:65" s="1" customFormat="1" ht="24" customHeight="1">
      <c r="B239" s="32"/>
      <c r="C239" s="185" t="s">
        <v>409</v>
      </c>
      <c r="D239" s="185" t="s">
        <v>123</v>
      </c>
      <c r="E239" s="186" t="s">
        <v>410</v>
      </c>
      <c r="F239" s="187" t="s">
        <v>411</v>
      </c>
      <c r="G239" s="188" t="s">
        <v>201</v>
      </c>
      <c r="H239" s="189">
        <v>2.6</v>
      </c>
      <c r="I239" s="190"/>
      <c r="J239" s="191">
        <f>ROUND(I239*H239,2)</f>
        <v>0</v>
      </c>
      <c r="K239" s="187" t="s">
        <v>127</v>
      </c>
      <c r="L239" s="36"/>
      <c r="M239" s="192" t="s">
        <v>1</v>
      </c>
      <c r="N239" s="193" t="s">
        <v>45</v>
      </c>
      <c r="O239" s="64"/>
      <c r="P239" s="194">
        <f>O239*H239</f>
        <v>0</v>
      </c>
      <c r="Q239" s="194">
        <v>4.2000000000000002E-4</v>
      </c>
      <c r="R239" s="194">
        <f>Q239*H239</f>
        <v>1.0920000000000001E-3</v>
      </c>
      <c r="S239" s="194">
        <v>0</v>
      </c>
      <c r="T239" s="195">
        <f>S239*H239</f>
        <v>0</v>
      </c>
      <c r="AR239" s="196" t="s">
        <v>219</v>
      </c>
      <c r="AT239" s="196" t="s">
        <v>123</v>
      </c>
      <c r="AU239" s="196" t="s">
        <v>129</v>
      </c>
      <c r="AY239" s="15" t="s">
        <v>121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5" t="s">
        <v>129</v>
      </c>
      <c r="BK239" s="197">
        <f>ROUND(I239*H239,2)</f>
        <v>0</v>
      </c>
      <c r="BL239" s="15" t="s">
        <v>219</v>
      </c>
      <c r="BM239" s="196" t="s">
        <v>412</v>
      </c>
    </row>
    <row r="240" spans="2:65" s="12" customFormat="1" ht="10.199999999999999">
      <c r="B240" s="198"/>
      <c r="C240" s="199"/>
      <c r="D240" s="200" t="s">
        <v>131</v>
      </c>
      <c r="E240" s="201" t="s">
        <v>1</v>
      </c>
      <c r="F240" s="202" t="s">
        <v>413</v>
      </c>
      <c r="G240" s="199"/>
      <c r="H240" s="203">
        <v>2.6</v>
      </c>
      <c r="I240" s="204"/>
      <c r="J240" s="199"/>
      <c r="K240" s="199"/>
      <c r="L240" s="205"/>
      <c r="M240" s="206"/>
      <c r="N240" s="207"/>
      <c r="O240" s="207"/>
      <c r="P240" s="207"/>
      <c r="Q240" s="207"/>
      <c r="R240" s="207"/>
      <c r="S240" s="207"/>
      <c r="T240" s="208"/>
      <c r="AT240" s="209" t="s">
        <v>131</v>
      </c>
      <c r="AU240" s="209" t="s">
        <v>129</v>
      </c>
      <c r="AV240" s="12" t="s">
        <v>129</v>
      </c>
      <c r="AW240" s="12" t="s">
        <v>34</v>
      </c>
      <c r="AX240" s="12" t="s">
        <v>84</v>
      </c>
      <c r="AY240" s="209" t="s">
        <v>121</v>
      </c>
    </row>
    <row r="241" spans="2:65" s="1" customFormat="1" ht="24" customHeight="1">
      <c r="B241" s="32"/>
      <c r="C241" s="221" t="s">
        <v>414</v>
      </c>
      <c r="D241" s="221" t="s">
        <v>238</v>
      </c>
      <c r="E241" s="222" t="s">
        <v>415</v>
      </c>
      <c r="F241" s="223" t="s">
        <v>416</v>
      </c>
      <c r="G241" s="224" t="s">
        <v>201</v>
      </c>
      <c r="H241" s="225">
        <v>2.6</v>
      </c>
      <c r="I241" s="226"/>
      <c r="J241" s="227">
        <f>ROUND(I241*H241,2)</f>
        <v>0</v>
      </c>
      <c r="K241" s="223" t="s">
        <v>127</v>
      </c>
      <c r="L241" s="228"/>
      <c r="M241" s="229" t="s">
        <v>1</v>
      </c>
      <c r="N241" s="230" t="s">
        <v>45</v>
      </c>
      <c r="O241" s="64"/>
      <c r="P241" s="194">
        <f>O241*H241</f>
        <v>0</v>
      </c>
      <c r="Q241" s="194">
        <v>2.9999999999999997E-4</v>
      </c>
      <c r="R241" s="194">
        <f>Q241*H241</f>
        <v>7.7999999999999999E-4</v>
      </c>
      <c r="S241" s="194">
        <v>0</v>
      </c>
      <c r="T241" s="195">
        <f>S241*H241</f>
        <v>0</v>
      </c>
      <c r="AR241" s="196" t="s">
        <v>241</v>
      </c>
      <c r="AT241" s="196" t="s">
        <v>238</v>
      </c>
      <c r="AU241" s="196" t="s">
        <v>129</v>
      </c>
      <c r="AY241" s="15" t="s">
        <v>121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5" t="s">
        <v>129</v>
      </c>
      <c r="BK241" s="197">
        <f>ROUND(I241*H241,2)</f>
        <v>0</v>
      </c>
      <c r="BL241" s="15" t="s">
        <v>219</v>
      </c>
      <c r="BM241" s="196" t="s">
        <v>417</v>
      </c>
    </row>
    <row r="242" spans="2:65" s="1" customFormat="1" ht="24" customHeight="1">
      <c r="B242" s="32"/>
      <c r="C242" s="185" t="s">
        <v>418</v>
      </c>
      <c r="D242" s="185" t="s">
        <v>123</v>
      </c>
      <c r="E242" s="186" t="s">
        <v>419</v>
      </c>
      <c r="F242" s="187" t="s">
        <v>420</v>
      </c>
      <c r="G242" s="188" t="s">
        <v>201</v>
      </c>
      <c r="H242" s="189">
        <v>9.1999999999999993</v>
      </c>
      <c r="I242" s="190"/>
      <c r="J242" s="191">
        <f>ROUND(I242*H242,2)</f>
        <v>0</v>
      </c>
      <c r="K242" s="187" t="s">
        <v>127</v>
      </c>
      <c r="L242" s="36"/>
      <c r="M242" s="192" t="s">
        <v>1</v>
      </c>
      <c r="N242" s="193" t="s">
        <v>45</v>
      </c>
      <c r="O242" s="64"/>
      <c r="P242" s="194">
        <f>O242*H242</f>
        <v>0</v>
      </c>
      <c r="Q242" s="194">
        <v>5.0000000000000001E-4</v>
      </c>
      <c r="R242" s="194">
        <f>Q242*H242</f>
        <v>4.5999999999999999E-3</v>
      </c>
      <c r="S242" s="194">
        <v>0</v>
      </c>
      <c r="T242" s="195">
        <f>S242*H242</f>
        <v>0</v>
      </c>
      <c r="AR242" s="196" t="s">
        <v>219</v>
      </c>
      <c r="AT242" s="196" t="s">
        <v>123</v>
      </c>
      <c r="AU242" s="196" t="s">
        <v>129</v>
      </c>
      <c r="AY242" s="15" t="s">
        <v>121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5" t="s">
        <v>129</v>
      </c>
      <c r="BK242" s="197">
        <f>ROUND(I242*H242,2)</f>
        <v>0</v>
      </c>
      <c r="BL242" s="15" t="s">
        <v>219</v>
      </c>
      <c r="BM242" s="196" t="s">
        <v>421</v>
      </c>
    </row>
    <row r="243" spans="2:65" s="12" customFormat="1" ht="10.199999999999999">
      <c r="B243" s="198"/>
      <c r="C243" s="199"/>
      <c r="D243" s="200" t="s">
        <v>131</v>
      </c>
      <c r="E243" s="201" t="s">
        <v>1</v>
      </c>
      <c r="F243" s="202" t="s">
        <v>422</v>
      </c>
      <c r="G243" s="199"/>
      <c r="H243" s="203">
        <v>9.1999999999999993</v>
      </c>
      <c r="I243" s="204"/>
      <c r="J243" s="199"/>
      <c r="K243" s="199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131</v>
      </c>
      <c r="AU243" s="209" t="s">
        <v>129</v>
      </c>
      <c r="AV243" s="12" t="s">
        <v>129</v>
      </c>
      <c r="AW243" s="12" t="s">
        <v>34</v>
      </c>
      <c r="AX243" s="12" t="s">
        <v>84</v>
      </c>
      <c r="AY243" s="209" t="s">
        <v>121</v>
      </c>
    </row>
    <row r="244" spans="2:65" s="1" customFormat="1" ht="24" customHeight="1">
      <c r="B244" s="32"/>
      <c r="C244" s="221" t="s">
        <v>423</v>
      </c>
      <c r="D244" s="221" t="s">
        <v>238</v>
      </c>
      <c r="E244" s="222" t="s">
        <v>424</v>
      </c>
      <c r="F244" s="223" t="s">
        <v>425</v>
      </c>
      <c r="G244" s="224" t="s">
        <v>201</v>
      </c>
      <c r="H244" s="225">
        <v>9.1999999999999993</v>
      </c>
      <c r="I244" s="226"/>
      <c r="J244" s="227">
        <f>ROUND(I244*H244,2)</f>
        <v>0</v>
      </c>
      <c r="K244" s="223" t="s">
        <v>127</v>
      </c>
      <c r="L244" s="228"/>
      <c r="M244" s="229" t="s">
        <v>1</v>
      </c>
      <c r="N244" s="230" t="s">
        <v>45</v>
      </c>
      <c r="O244" s="64"/>
      <c r="P244" s="194">
        <f>O244*H244</f>
        <v>0</v>
      </c>
      <c r="Q244" s="194">
        <v>4.6999999999999999E-4</v>
      </c>
      <c r="R244" s="194">
        <f>Q244*H244</f>
        <v>4.3239999999999997E-3</v>
      </c>
      <c r="S244" s="194">
        <v>0</v>
      </c>
      <c r="T244" s="195">
        <f>S244*H244</f>
        <v>0</v>
      </c>
      <c r="AR244" s="196" t="s">
        <v>241</v>
      </c>
      <c r="AT244" s="196" t="s">
        <v>238</v>
      </c>
      <c r="AU244" s="196" t="s">
        <v>129</v>
      </c>
      <c r="AY244" s="15" t="s">
        <v>121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5" t="s">
        <v>129</v>
      </c>
      <c r="BK244" s="197">
        <f>ROUND(I244*H244,2)</f>
        <v>0</v>
      </c>
      <c r="BL244" s="15" t="s">
        <v>219</v>
      </c>
      <c r="BM244" s="196" t="s">
        <v>426</v>
      </c>
    </row>
    <row r="245" spans="2:65" s="1" customFormat="1" ht="24" customHeight="1">
      <c r="B245" s="32"/>
      <c r="C245" s="185" t="s">
        <v>427</v>
      </c>
      <c r="D245" s="185" t="s">
        <v>123</v>
      </c>
      <c r="E245" s="186" t="s">
        <v>428</v>
      </c>
      <c r="F245" s="187" t="s">
        <v>429</v>
      </c>
      <c r="G245" s="188" t="s">
        <v>201</v>
      </c>
      <c r="H245" s="189">
        <v>14.4</v>
      </c>
      <c r="I245" s="190"/>
      <c r="J245" s="191">
        <f>ROUND(I245*H245,2)</f>
        <v>0</v>
      </c>
      <c r="K245" s="187" t="s">
        <v>127</v>
      </c>
      <c r="L245" s="36"/>
      <c r="M245" s="192" t="s">
        <v>1</v>
      </c>
      <c r="N245" s="193" t="s">
        <v>45</v>
      </c>
      <c r="O245" s="64"/>
      <c r="P245" s="194">
        <f>O245*H245</f>
        <v>0</v>
      </c>
      <c r="Q245" s="194">
        <v>6.4999999999999997E-4</v>
      </c>
      <c r="R245" s="194">
        <f>Q245*H245</f>
        <v>9.3600000000000003E-3</v>
      </c>
      <c r="S245" s="194">
        <v>0</v>
      </c>
      <c r="T245" s="195">
        <f>S245*H245</f>
        <v>0</v>
      </c>
      <c r="AR245" s="196" t="s">
        <v>219</v>
      </c>
      <c r="AT245" s="196" t="s">
        <v>123</v>
      </c>
      <c r="AU245" s="196" t="s">
        <v>129</v>
      </c>
      <c r="AY245" s="15" t="s">
        <v>121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5" t="s">
        <v>129</v>
      </c>
      <c r="BK245" s="197">
        <f>ROUND(I245*H245,2)</f>
        <v>0</v>
      </c>
      <c r="BL245" s="15" t="s">
        <v>219</v>
      </c>
      <c r="BM245" s="196" t="s">
        <v>430</v>
      </c>
    </row>
    <row r="246" spans="2:65" s="12" customFormat="1" ht="10.199999999999999">
      <c r="B246" s="198"/>
      <c r="C246" s="199"/>
      <c r="D246" s="200" t="s">
        <v>131</v>
      </c>
      <c r="E246" s="201" t="s">
        <v>1</v>
      </c>
      <c r="F246" s="202" t="s">
        <v>431</v>
      </c>
      <c r="G246" s="199"/>
      <c r="H246" s="203">
        <v>14.4</v>
      </c>
      <c r="I246" s="204"/>
      <c r="J246" s="199"/>
      <c r="K246" s="199"/>
      <c r="L246" s="205"/>
      <c r="M246" s="206"/>
      <c r="N246" s="207"/>
      <c r="O246" s="207"/>
      <c r="P246" s="207"/>
      <c r="Q246" s="207"/>
      <c r="R246" s="207"/>
      <c r="S246" s="207"/>
      <c r="T246" s="208"/>
      <c r="AT246" s="209" t="s">
        <v>131</v>
      </c>
      <c r="AU246" s="209" t="s">
        <v>129</v>
      </c>
      <c r="AV246" s="12" t="s">
        <v>129</v>
      </c>
      <c r="AW246" s="12" t="s">
        <v>34</v>
      </c>
      <c r="AX246" s="12" t="s">
        <v>84</v>
      </c>
      <c r="AY246" s="209" t="s">
        <v>121</v>
      </c>
    </row>
    <row r="247" spans="2:65" s="1" customFormat="1" ht="24" customHeight="1">
      <c r="B247" s="32"/>
      <c r="C247" s="221" t="s">
        <v>432</v>
      </c>
      <c r="D247" s="221" t="s">
        <v>238</v>
      </c>
      <c r="E247" s="222" t="s">
        <v>433</v>
      </c>
      <c r="F247" s="223" t="s">
        <v>434</v>
      </c>
      <c r="G247" s="224" t="s">
        <v>201</v>
      </c>
      <c r="H247" s="225">
        <v>14.4</v>
      </c>
      <c r="I247" s="226"/>
      <c r="J247" s="227">
        <f>ROUND(I247*H247,2)</f>
        <v>0</v>
      </c>
      <c r="K247" s="223" t="s">
        <v>127</v>
      </c>
      <c r="L247" s="228"/>
      <c r="M247" s="229" t="s">
        <v>1</v>
      </c>
      <c r="N247" s="230" t="s">
        <v>45</v>
      </c>
      <c r="O247" s="64"/>
      <c r="P247" s="194">
        <f>O247*H247</f>
        <v>0</v>
      </c>
      <c r="Q247" s="194">
        <v>6.8999999999999997E-4</v>
      </c>
      <c r="R247" s="194">
        <f>Q247*H247</f>
        <v>9.9360000000000004E-3</v>
      </c>
      <c r="S247" s="194">
        <v>0</v>
      </c>
      <c r="T247" s="195">
        <f>S247*H247</f>
        <v>0</v>
      </c>
      <c r="AR247" s="196" t="s">
        <v>241</v>
      </c>
      <c r="AT247" s="196" t="s">
        <v>238</v>
      </c>
      <c r="AU247" s="196" t="s">
        <v>129</v>
      </c>
      <c r="AY247" s="15" t="s">
        <v>121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5" t="s">
        <v>129</v>
      </c>
      <c r="BK247" s="197">
        <f>ROUND(I247*H247,2)</f>
        <v>0</v>
      </c>
      <c r="BL247" s="15" t="s">
        <v>219</v>
      </c>
      <c r="BM247" s="196" t="s">
        <v>435</v>
      </c>
    </row>
    <row r="248" spans="2:65" s="1" customFormat="1" ht="48" customHeight="1">
      <c r="B248" s="32"/>
      <c r="C248" s="185" t="s">
        <v>436</v>
      </c>
      <c r="D248" s="185" t="s">
        <v>123</v>
      </c>
      <c r="E248" s="186" t="s">
        <v>437</v>
      </c>
      <c r="F248" s="187" t="s">
        <v>438</v>
      </c>
      <c r="G248" s="188" t="s">
        <v>201</v>
      </c>
      <c r="H248" s="189">
        <v>29.4</v>
      </c>
      <c r="I248" s="190"/>
      <c r="J248" s="191">
        <f>ROUND(I248*H248,2)</f>
        <v>0</v>
      </c>
      <c r="K248" s="187" t="s">
        <v>168</v>
      </c>
      <c r="L248" s="36"/>
      <c r="M248" s="192" t="s">
        <v>1</v>
      </c>
      <c r="N248" s="193" t="s">
        <v>45</v>
      </c>
      <c r="O248" s="64"/>
      <c r="P248" s="194">
        <f>O248*H248</f>
        <v>0</v>
      </c>
      <c r="Q248" s="194">
        <v>6.9999999999999994E-5</v>
      </c>
      <c r="R248" s="194">
        <f>Q248*H248</f>
        <v>2.0579999999999999E-3</v>
      </c>
      <c r="S248" s="194">
        <v>0</v>
      </c>
      <c r="T248" s="195">
        <f>S248*H248</f>
        <v>0</v>
      </c>
      <c r="AR248" s="196" t="s">
        <v>219</v>
      </c>
      <c r="AT248" s="196" t="s">
        <v>123</v>
      </c>
      <c r="AU248" s="196" t="s">
        <v>129</v>
      </c>
      <c r="AY248" s="15" t="s">
        <v>121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5" t="s">
        <v>129</v>
      </c>
      <c r="BK248" s="197">
        <f>ROUND(I248*H248,2)</f>
        <v>0</v>
      </c>
      <c r="BL248" s="15" t="s">
        <v>219</v>
      </c>
      <c r="BM248" s="196" t="s">
        <v>439</v>
      </c>
    </row>
    <row r="249" spans="2:65" s="12" customFormat="1" ht="10.199999999999999">
      <c r="B249" s="198"/>
      <c r="C249" s="199"/>
      <c r="D249" s="200" t="s">
        <v>131</v>
      </c>
      <c r="E249" s="201" t="s">
        <v>1</v>
      </c>
      <c r="F249" s="202" t="s">
        <v>440</v>
      </c>
      <c r="G249" s="199"/>
      <c r="H249" s="203">
        <v>29.4</v>
      </c>
      <c r="I249" s="204"/>
      <c r="J249" s="199"/>
      <c r="K249" s="199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131</v>
      </c>
      <c r="AU249" s="209" t="s">
        <v>129</v>
      </c>
      <c r="AV249" s="12" t="s">
        <v>129</v>
      </c>
      <c r="AW249" s="12" t="s">
        <v>34</v>
      </c>
      <c r="AX249" s="12" t="s">
        <v>84</v>
      </c>
      <c r="AY249" s="209" t="s">
        <v>121</v>
      </c>
    </row>
    <row r="250" spans="2:65" s="1" customFormat="1" ht="48" customHeight="1">
      <c r="B250" s="32"/>
      <c r="C250" s="185" t="s">
        <v>441</v>
      </c>
      <c r="D250" s="185" t="s">
        <v>123</v>
      </c>
      <c r="E250" s="186" t="s">
        <v>442</v>
      </c>
      <c r="F250" s="187" t="s">
        <v>443</v>
      </c>
      <c r="G250" s="188" t="s">
        <v>201</v>
      </c>
      <c r="H250" s="189">
        <v>9.1999999999999993</v>
      </c>
      <c r="I250" s="190"/>
      <c r="J250" s="191">
        <f>ROUND(I250*H250,2)</f>
        <v>0</v>
      </c>
      <c r="K250" s="187" t="s">
        <v>127</v>
      </c>
      <c r="L250" s="36"/>
      <c r="M250" s="192" t="s">
        <v>1</v>
      </c>
      <c r="N250" s="193" t="s">
        <v>45</v>
      </c>
      <c r="O250" s="64"/>
      <c r="P250" s="194">
        <f>O250*H250</f>
        <v>0</v>
      </c>
      <c r="Q250" s="194">
        <v>1.4999999999999999E-4</v>
      </c>
      <c r="R250" s="194">
        <f>Q250*H250</f>
        <v>1.3799999999999997E-3</v>
      </c>
      <c r="S250" s="194">
        <v>0</v>
      </c>
      <c r="T250" s="195">
        <f>S250*H250</f>
        <v>0</v>
      </c>
      <c r="AR250" s="196" t="s">
        <v>219</v>
      </c>
      <c r="AT250" s="196" t="s">
        <v>123</v>
      </c>
      <c r="AU250" s="196" t="s">
        <v>129</v>
      </c>
      <c r="AY250" s="15" t="s">
        <v>121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5" t="s">
        <v>129</v>
      </c>
      <c r="BK250" s="197">
        <f>ROUND(I250*H250,2)</f>
        <v>0</v>
      </c>
      <c r="BL250" s="15" t="s">
        <v>219</v>
      </c>
      <c r="BM250" s="196" t="s">
        <v>444</v>
      </c>
    </row>
    <row r="251" spans="2:65" s="1" customFormat="1" ht="48" customHeight="1">
      <c r="B251" s="32"/>
      <c r="C251" s="185" t="s">
        <v>445</v>
      </c>
      <c r="D251" s="185" t="s">
        <v>123</v>
      </c>
      <c r="E251" s="186" t="s">
        <v>446</v>
      </c>
      <c r="F251" s="187" t="s">
        <v>447</v>
      </c>
      <c r="G251" s="188" t="s">
        <v>201</v>
      </c>
      <c r="H251" s="189">
        <v>23.9</v>
      </c>
      <c r="I251" s="190"/>
      <c r="J251" s="191">
        <f>ROUND(I251*H251,2)</f>
        <v>0</v>
      </c>
      <c r="K251" s="187" t="s">
        <v>127</v>
      </c>
      <c r="L251" s="36"/>
      <c r="M251" s="192" t="s">
        <v>1</v>
      </c>
      <c r="N251" s="193" t="s">
        <v>45</v>
      </c>
      <c r="O251" s="64"/>
      <c r="P251" s="194">
        <f>O251*H251</f>
        <v>0</v>
      </c>
      <c r="Q251" s="194">
        <v>1.2E-4</v>
      </c>
      <c r="R251" s="194">
        <f>Q251*H251</f>
        <v>2.8679999999999999E-3</v>
      </c>
      <c r="S251" s="194">
        <v>0</v>
      </c>
      <c r="T251" s="195">
        <f>S251*H251</f>
        <v>0</v>
      </c>
      <c r="AR251" s="196" t="s">
        <v>219</v>
      </c>
      <c r="AT251" s="196" t="s">
        <v>123</v>
      </c>
      <c r="AU251" s="196" t="s">
        <v>129</v>
      </c>
      <c r="AY251" s="15" t="s">
        <v>121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5" t="s">
        <v>129</v>
      </c>
      <c r="BK251" s="197">
        <f>ROUND(I251*H251,2)</f>
        <v>0</v>
      </c>
      <c r="BL251" s="15" t="s">
        <v>219</v>
      </c>
      <c r="BM251" s="196" t="s">
        <v>448</v>
      </c>
    </row>
    <row r="252" spans="2:65" s="1" customFormat="1" ht="48" customHeight="1">
      <c r="B252" s="32"/>
      <c r="C252" s="185" t="s">
        <v>449</v>
      </c>
      <c r="D252" s="185" t="s">
        <v>123</v>
      </c>
      <c r="E252" s="186" t="s">
        <v>450</v>
      </c>
      <c r="F252" s="187" t="s">
        <v>451</v>
      </c>
      <c r="G252" s="188" t="s">
        <v>201</v>
      </c>
      <c r="H252" s="189">
        <v>23.6</v>
      </c>
      <c r="I252" s="190"/>
      <c r="J252" s="191">
        <f>ROUND(I252*H252,2)</f>
        <v>0</v>
      </c>
      <c r="K252" s="187" t="s">
        <v>127</v>
      </c>
      <c r="L252" s="36"/>
      <c r="M252" s="192" t="s">
        <v>1</v>
      </c>
      <c r="N252" s="193" t="s">
        <v>45</v>
      </c>
      <c r="O252" s="64"/>
      <c r="P252" s="194">
        <f>O252*H252</f>
        <v>0</v>
      </c>
      <c r="Q252" s="194">
        <v>1.6000000000000001E-4</v>
      </c>
      <c r="R252" s="194">
        <f>Q252*H252</f>
        <v>3.7760000000000007E-3</v>
      </c>
      <c r="S252" s="194">
        <v>0</v>
      </c>
      <c r="T252" s="195">
        <f>S252*H252</f>
        <v>0</v>
      </c>
      <c r="AR252" s="196" t="s">
        <v>219</v>
      </c>
      <c r="AT252" s="196" t="s">
        <v>123</v>
      </c>
      <c r="AU252" s="196" t="s">
        <v>129</v>
      </c>
      <c r="AY252" s="15" t="s">
        <v>121</v>
      </c>
      <c r="BE252" s="197">
        <f>IF(N252="základní",J252,0)</f>
        <v>0</v>
      </c>
      <c r="BF252" s="197">
        <f>IF(N252="snížená",J252,0)</f>
        <v>0</v>
      </c>
      <c r="BG252" s="197">
        <f>IF(N252="zákl. přenesená",J252,0)</f>
        <v>0</v>
      </c>
      <c r="BH252" s="197">
        <f>IF(N252="sníž. přenesená",J252,0)</f>
        <v>0</v>
      </c>
      <c r="BI252" s="197">
        <f>IF(N252="nulová",J252,0)</f>
        <v>0</v>
      </c>
      <c r="BJ252" s="15" t="s">
        <v>129</v>
      </c>
      <c r="BK252" s="197">
        <f>ROUND(I252*H252,2)</f>
        <v>0</v>
      </c>
      <c r="BL252" s="15" t="s">
        <v>219</v>
      </c>
      <c r="BM252" s="196" t="s">
        <v>452</v>
      </c>
    </row>
    <row r="253" spans="2:65" s="12" customFormat="1" ht="10.199999999999999">
      <c r="B253" s="198"/>
      <c r="C253" s="199"/>
      <c r="D253" s="200" t="s">
        <v>131</v>
      </c>
      <c r="E253" s="201" t="s">
        <v>1</v>
      </c>
      <c r="F253" s="202" t="s">
        <v>453</v>
      </c>
      <c r="G253" s="199"/>
      <c r="H253" s="203">
        <v>23.6</v>
      </c>
      <c r="I253" s="204"/>
      <c r="J253" s="199"/>
      <c r="K253" s="199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131</v>
      </c>
      <c r="AU253" s="209" t="s">
        <v>129</v>
      </c>
      <c r="AV253" s="12" t="s">
        <v>129</v>
      </c>
      <c r="AW253" s="12" t="s">
        <v>34</v>
      </c>
      <c r="AX253" s="12" t="s">
        <v>84</v>
      </c>
      <c r="AY253" s="209" t="s">
        <v>121</v>
      </c>
    </row>
    <row r="254" spans="2:65" s="1" customFormat="1" ht="48" customHeight="1">
      <c r="B254" s="32"/>
      <c r="C254" s="185" t="s">
        <v>454</v>
      </c>
      <c r="D254" s="185" t="s">
        <v>123</v>
      </c>
      <c r="E254" s="186" t="s">
        <v>455</v>
      </c>
      <c r="F254" s="187" t="s">
        <v>456</v>
      </c>
      <c r="G254" s="188" t="s">
        <v>201</v>
      </c>
      <c r="H254" s="189">
        <v>14.4</v>
      </c>
      <c r="I254" s="190"/>
      <c r="J254" s="191">
        <f t="shared" ref="J254:J264" si="20">ROUND(I254*H254,2)</f>
        <v>0</v>
      </c>
      <c r="K254" s="187" t="s">
        <v>127</v>
      </c>
      <c r="L254" s="36"/>
      <c r="M254" s="192" t="s">
        <v>1</v>
      </c>
      <c r="N254" s="193" t="s">
        <v>45</v>
      </c>
      <c r="O254" s="64"/>
      <c r="P254" s="194">
        <f t="shared" ref="P254:P264" si="21">O254*H254</f>
        <v>0</v>
      </c>
      <c r="Q254" s="194">
        <v>2.4000000000000001E-4</v>
      </c>
      <c r="R254" s="194">
        <f t="shared" ref="R254:R264" si="22">Q254*H254</f>
        <v>3.4560000000000003E-3</v>
      </c>
      <c r="S254" s="194">
        <v>0</v>
      </c>
      <c r="T254" s="195">
        <f t="shared" ref="T254:T264" si="23">S254*H254</f>
        <v>0</v>
      </c>
      <c r="AR254" s="196" t="s">
        <v>219</v>
      </c>
      <c r="AT254" s="196" t="s">
        <v>123</v>
      </c>
      <c r="AU254" s="196" t="s">
        <v>129</v>
      </c>
      <c r="AY254" s="15" t="s">
        <v>121</v>
      </c>
      <c r="BE254" s="197">
        <f t="shared" ref="BE254:BE264" si="24">IF(N254="základní",J254,0)</f>
        <v>0</v>
      </c>
      <c r="BF254" s="197">
        <f t="shared" ref="BF254:BF264" si="25">IF(N254="snížená",J254,0)</f>
        <v>0</v>
      </c>
      <c r="BG254" s="197">
        <f t="shared" ref="BG254:BG264" si="26">IF(N254="zákl. přenesená",J254,0)</f>
        <v>0</v>
      </c>
      <c r="BH254" s="197">
        <f t="shared" ref="BH254:BH264" si="27">IF(N254="sníž. přenesená",J254,0)</f>
        <v>0</v>
      </c>
      <c r="BI254" s="197">
        <f t="shared" ref="BI254:BI264" si="28">IF(N254="nulová",J254,0)</f>
        <v>0</v>
      </c>
      <c r="BJ254" s="15" t="s">
        <v>129</v>
      </c>
      <c r="BK254" s="197">
        <f t="shared" ref="BK254:BK264" si="29">ROUND(I254*H254,2)</f>
        <v>0</v>
      </c>
      <c r="BL254" s="15" t="s">
        <v>219</v>
      </c>
      <c r="BM254" s="196" t="s">
        <v>457</v>
      </c>
    </row>
    <row r="255" spans="2:65" s="1" customFormat="1" ht="48" customHeight="1">
      <c r="B255" s="32"/>
      <c r="C255" s="185" t="s">
        <v>458</v>
      </c>
      <c r="D255" s="185" t="s">
        <v>123</v>
      </c>
      <c r="E255" s="186" t="s">
        <v>459</v>
      </c>
      <c r="F255" s="187" t="s">
        <v>460</v>
      </c>
      <c r="G255" s="188" t="s">
        <v>201</v>
      </c>
      <c r="H255" s="189">
        <v>2.6</v>
      </c>
      <c r="I255" s="190"/>
      <c r="J255" s="191">
        <f t="shared" si="20"/>
        <v>0</v>
      </c>
      <c r="K255" s="187" t="s">
        <v>127</v>
      </c>
      <c r="L255" s="36"/>
      <c r="M255" s="192" t="s">
        <v>1</v>
      </c>
      <c r="N255" s="193" t="s">
        <v>45</v>
      </c>
      <c r="O255" s="64"/>
      <c r="P255" s="194">
        <f t="shared" si="21"/>
        <v>0</v>
      </c>
      <c r="Q255" s="194">
        <v>2.4000000000000001E-4</v>
      </c>
      <c r="R255" s="194">
        <f t="shared" si="22"/>
        <v>6.2399999999999999E-4</v>
      </c>
      <c r="S255" s="194">
        <v>0</v>
      </c>
      <c r="T255" s="195">
        <f t="shared" si="23"/>
        <v>0</v>
      </c>
      <c r="AR255" s="196" t="s">
        <v>219</v>
      </c>
      <c r="AT255" s="196" t="s">
        <v>123</v>
      </c>
      <c r="AU255" s="196" t="s">
        <v>129</v>
      </c>
      <c r="AY255" s="15" t="s">
        <v>121</v>
      </c>
      <c r="BE255" s="197">
        <f t="shared" si="24"/>
        <v>0</v>
      </c>
      <c r="BF255" s="197">
        <f t="shared" si="25"/>
        <v>0</v>
      </c>
      <c r="BG255" s="197">
        <f t="shared" si="26"/>
        <v>0</v>
      </c>
      <c r="BH255" s="197">
        <f t="shared" si="27"/>
        <v>0</v>
      </c>
      <c r="BI255" s="197">
        <f t="shared" si="28"/>
        <v>0</v>
      </c>
      <c r="BJ255" s="15" t="s">
        <v>129</v>
      </c>
      <c r="BK255" s="197">
        <f t="shared" si="29"/>
        <v>0</v>
      </c>
      <c r="BL255" s="15" t="s">
        <v>219</v>
      </c>
      <c r="BM255" s="196" t="s">
        <v>461</v>
      </c>
    </row>
    <row r="256" spans="2:65" s="1" customFormat="1" ht="16.5" customHeight="1">
      <c r="B256" s="32"/>
      <c r="C256" s="185" t="s">
        <v>462</v>
      </c>
      <c r="D256" s="185" t="s">
        <v>123</v>
      </c>
      <c r="E256" s="186" t="s">
        <v>463</v>
      </c>
      <c r="F256" s="187" t="s">
        <v>464</v>
      </c>
      <c r="G256" s="188" t="s">
        <v>201</v>
      </c>
      <c r="H256" s="189">
        <v>14.6</v>
      </c>
      <c r="I256" s="190"/>
      <c r="J256" s="191">
        <f t="shared" si="20"/>
        <v>0</v>
      </c>
      <c r="K256" s="187" t="s">
        <v>127</v>
      </c>
      <c r="L256" s="36"/>
      <c r="M256" s="192" t="s">
        <v>1</v>
      </c>
      <c r="N256" s="193" t="s">
        <v>45</v>
      </c>
      <c r="O256" s="64"/>
      <c r="P256" s="194">
        <f t="shared" si="21"/>
        <v>0</v>
      </c>
      <c r="Q256" s="194">
        <v>0</v>
      </c>
      <c r="R256" s="194">
        <f t="shared" si="22"/>
        <v>0</v>
      </c>
      <c r="S256" s="194">
        <v>2.3000000000000001E-4</v>
      </c>
      <c r="T256" s="195">
        <f t="shared" si="23"/>
        <v>3.3579999999999999E-3</v>
      </c>
      <c r="AR256" s="196" t="s">
        <v>219</v>
      </c>
      <c r="AT256" s="196" t="s">
        <v>123</v>
      </c>
      <c r="AU256" s="196" t="s">
        <v>129</v>
      </c>
      <c r="AY256" s="15" t="s">
        <v>121</v>
      </c>
      <c r="BE256" s="197">
        <f t="shared" si="24"/>
        <v>0</v>
      </c>
      <c r="BF256" s="197">
        <f t="shared" si="25"/>
        <v>0</v>
      </c>
      <c r="BG256" s="197">
        <f t="shared" si="26"/>
        <v>0</v>
      </c>
      <c r="BH256" s="197">
        <f t="shared" si="27"/>
        <v>0</v>
      </c>
      <c r="BI256" s="197">
        <f t="shared" si="28"/>
        <v>0</v>
      </c>
      <c r="BJ256" s="15" t="s">
        <v>129</v>
      </c>
      <c r="BK256" s="197">
        <f t="shared" si="29"/>
        <v>0</v>
      </c>
      <c r="BL256" s="15" t="s">
        <v>219</v>
      </c>
      <c r="BM256" s="196" t="s">
        <v>465</v>
      </c>
    </row>
    <row r="257" spans="2:65" s="1" customFormat="1" ht="24" customHeight="1">
      <c r="B257" s="32"/>
      <c r="C257" s="185" t="s">
        <v>466</v>
      </c>
      <c r="D257" s="185" t="s">
        <v>123</v>
      </c>
      <c r="E257" s="186" t="s">
        <v>467</v>
      </c>
      <c r="F257" s="187" t="s">
        <v>468</v>
      </c>
      <c r="G257" s="188" t="s">
        <v>259</v>
      </c>
      <c r="H257" s="189">
        <v>17</v>
      </c>
      <c r="I257" s="190"/>
      <c r="J257" s="191">
        <f t="shared" si="20"/>
        <v>0</v>
      </c>
      <c r="K257" s="187" t="s">
        <v>150</v>
      </c>
      <c r="L257" s="36"/>
      <c r="M257" s="192" t="s">
        <v>1</v>
      </c>
      <c r="N257" s="193" t="s">
        <v>45</v>
      </c>
      <c r="O257" s="64"/>
      <c r="P257" s="194">
        <f t="shared" si="21"/>
        <v>0</v>
      </c>
      <c r="Q257" s="194">
        <v>0</v>
      </c>
      <c r="R257" s="194">
        <f t="shared" si="22"/>
        <v>0</v>
      </c>
      <c r="S257" s="194">
        <v>0</v>
      </c>
      <c r="T257" s="195">
        <f t="shared" si="23"/>
        <v>0</v>
      </c>
      <c r="AR257" s="196" t="s">
        <v>219</v>
      </c>
      <c r="AT257" s="196" t="s">
        <v>123</v>
      </c>
      <c r="AU257" s="196" t="s">
        <v>129</v>
      </c>
      <c r="AY257" s="15" t="s">
        <v>121</v>
      </c>
      <c r="BE257" s="197">
        <f t="shared" si="24"/>
        <v>0</v>
      </c>
      <c r="BF257" s="197">
        <f t="shared" si="25"/>
        <v>0</v>
      </c>
      <c r="BG257" s="197">
        <f t="shared" si="26"/>
        <v>0</v>
      </c>
      <c r="BH257" s="197">
        <f t="shared" si="27"/>
        <v>0</v>
      </c>
      <c r="BI257" s="197">
        <f t="shared" si="28"/>
        <v>0</v>
      </c>
      <c r="BJ257" s="15" t="s">
        <v>129</v>
      </c>
      <c r="BK257" s="197">
        <f t="shared" si="29"/>
        <v>0</v>
      </c>
      <c r="BL257" s="15" t="s">
        <v>219</v>
      </c>
      <c r="BM257" s="196" t="s">
        <v>469</v>
      </c>
    </row>
    <row r="258" spans="2:65" s="1" customFormat="1" ht="24" customHeight="1">
      <c r="B258" s="32"/>
      <c r="C258" s="185" t="s">
        <v>470</v>
      </c>
      <c r="D258" s="185" t="s">
        <v>123</v>
      </c>
      <c r="E258" s="186" t="s">
        <v>471</v>
      </c>
      <c r="F258" s="187" t="s">
        <v>472</v>
      </c>
      <c r="G258" s="188" t="s">
        <v>259</v>
      </c>
      <c r="H258" s="189">
        <v>2</v>
      </c>
      <c r="I258" s="190"/>
      <c r="J258" s="191">
        <f t="shared" si="20"/>
        <v>0</v>
      </c>
      <c r="K258" s="187" t="s">
        <v>127</v>
      </c>
      <c r="L258" s="36"/>
      <c r="M258" s="192" t="s">
        <v>1</v>
      </c>
      <c r="N258" s="193" t="s">
        <v>45</v>
      </c>
      <c r="O258" s="64"/>
      <c r="P258" s="194">
        <f t="shared" si="21"/>
        <v>0</v>
      </c>
      <c r="Q258" s="194">
        <v>0</v>
      </c>
      <c r="R258" s="194">
        <f t="shared" si="22"/>
        <v>0</v>
      </c>
      <c r="S258" s="194">
        <v>0</v>
      </c>
      <c r="T258" s="195">
        <f t="shared" si="23"/>
        <v>0</v>
      </c>
      <c r="AR258" s="196" t="s">
        <v>219</v>
      </c>
      <c r="AT258" s="196" t="s">
        <v>123</v>
      </c>
      <c r="AU258" s="196" t="s">
        <v>129</v>
      </c>
      <c r="AY258" s="15" t="s">
        <v>121</v>
      </c>
      <c r="BE258" s="197">
        <f t="shared" si="24"/>
        <v>0</v>
      </c>
      <c r="BF258" s="197">
        <f t="shared" si="25"/>
        <v>0</v>
      </c>
      <c r="BG258" s="197">
        <f t="shared" si="26"/>
        <v>0</v>
      </c>
      <c r="BH258" s="197">
        <f t="shared" si="27"/>
        <v>0</v>
      </c>
      <c r="BI258" s="197">
        <f t="shared" si="28"/>
        <v>0</v>
      </c>
      <c r="BJ258" s="15" t="s">
        <v>129</v>
      </c>
      <c r="BK258" s="197">
        <f t="shared" si="29"/>
        <v>0</v>
      </c>
      <c r="BL258" s="15" t="s">
        <v>219</v>
      </c>
      <c r="BM258" s="196" t="s">
        <v>473</v>
      </c>
    </row>
    <row r="259" spans="2:65" s="1" customFormat="1" ht="24" customHeight="1">
      <c r="B259" s="32"/>
      <c r="C259" s="185" t="s">
        <v>474</v>
      </c>
      <c r="D259" s="185" t="s">
        <v>123</v>
      </c>
      <c r="E259" s="186" t="s">
        <v>475</v>
      </c>
      <c r="F259" s="187" t="s">
        <v>476</v>
      </c>
      <c r="G259" s="188" t="s">
        <v>259</v>
      </c>
      <c r="H259" s="189">
        <v>2</v>
      </c>
      <c r="I259" s="190"/>
      <c r="J259" s="191">
        <f t="shared" si="20"/>
        <v>0</v>
      </c>
      <c r="K259" s="187" t="s">
        <v>150</v>
      </c>
      <c r="L259" s="36"/>
      <c r="M259" s="192" t="s">
        <v>1</v>
      </c>
      <c r="N259" s="193" t="s">
        <v>45</v>
      </c>
      <c r="O259" s="64"/>
      <c r="P259" s="194">
        <f t="shared" si="21"/>
        <v>0</v>
      </c>
      <c r="Q259" s="194">
        <v>2.0000000000000002E-5</v>
      </c>
      <c r="R259" s="194">
        <f t="shared" si="22"/>
        <v>4.0000000000000003E-5</v>
      </c>
      <c r="S259" s="194">
        <v>0</v>
      </c>
      <c r="T259" s="195">
        <f t="shared" si="23"/>
        <v>0</v>
      </c>
      <c r="AR259" s="196" t="s">
        <v>219</v>
      </c>
      <c r="AT259" s="196" t="s">
        <v>123</v>
      </c>
      <c r="AU259" s="196" t="s">
        <v>129</v>
      </c>
      <c r="AY259" s="15" t="s">
        <v>121</v>
      </c>
      <c r="BE259" s="197">
        <f t="shared" si="24"/>
        <v>0</v>
      </c>
      <c r="BF259" s="197">
        <f t="shared" si="25"/>
        <v>0</v>
      </c>
      <c r="BG259" s="197">
        <f t="shared" si="26"/>
        <v>0</v>
      </c>
      <c r="BH259" s="197">
        <f t="shared" si="27"/>
        <v>0</v>
      </c>
      <c r="BI259" s="197">
        <f t="shared" si="28"/>
        <v>0</v>
      </c>
      <c r="BJ259" s="15" t="s">
        <v>129</v>
      </c>
      <c r="BK259" s="197">
        <f t="shared" si="29"/>
        <v>0</v>
      </c>
      <c r="BL259" s="15" t="s">
        <v>219</v>
      </c>
      <c r="BM259" s="196" t="s">
        <v>477</v>
      </c>
    </row>
    <row r="260" spans="2:65" s="1" customFormat="1" ht="16.5" customHeight="1">
      <c r="B260" s="32"/>
      <c r="C260" s="221" t="s">
        <v>478</v>
      </c>
      <c r="D260" s="221" t="s">
        <v>238</v>
      </c>
      <c r="E260" s="222" t="s">
        <v>479</v>
      </c>
      <c r="F260" s="223" t="s">
        <v>480</v>
      </c>
      <c r="G260" s="224" t="s">
        <v>259</v>
      </c>
      <c r="H260" s="225">
        <v>2</v>
      </c>
      <c r="I260" s="226"/>
      <c r="J260" s="227">
        <f t="shared" si="20"/>
        <v>0</v>
      </c>
      <c r="K260" s="223" t="s">
        <v>1</v>
      </c>
      <c r="L260" s="228"/>
      <c r="M260" s="229" t="s">
        <v>1</v>
      </c>
      <c r="N260" s="230" t="s">
        <v>45</v>
      </c>
      <c r="O260" s="64"/>
      <c r="P260" s="194">
        <f t="shared" si="21"/>
        <v>0</v>
      </c>
      <c r="Q260" s="194">
        <v>1.3999999999999999E-4</v>
      </c>
      <c r="R260" s="194">
        <f t="shared" si="22"/>
        <v>2.7999999999999998E-4</v>
      </c>
      <c r="S260" s="194">
        <v>0</v>
      </c>
      <c r="T260" s="195">
        <f t="shared" si="23"/>
        <v>0</v>
      </c>
      <c r="AR260" s="196" t="s">
        <v>241</v>
      </c>
      <c r="AT260" s="196" t="s">
        <v>238</v>
      </c>
      <c r="AU260" s="196" t="s">
        <v>129</v>
      </c>
      <c r="AY260" s="15" t="s">
        <v>121</v>
      </c>
      <c r="BE260" s="197">
        <f t="shared" si="24"/>
        <v>0</v>
      </c>
      <c r="BF260" s="197">
        <f t="shared" si="25"/>
        <v>0</v>
      </c>
      <c r="BG260" s="197">
        <f t="shared" si="26"/>
        <v>0</v>
      </c>
      <c r="BH260" s="197">
        <f t="shared" si="27"/>
        <v>0</v>
      </c>
      <c r="BI260" s="197">
        <f t="shared" si="28"/>
        <v>0</v>
      </c>
      <c r="BJ260" s="15" t="s">
        <v>129</v>
      </c>
      <c r="BK260" s="197">
        <f t="shared" si="29"/>
        <v>0</v>
      </c>
      <c r="BL260" s="15" t="s">
        <v>219</v>
      </c>
      <c r="BM260" s="196" t="s">
        <v>481</v>
      </c>
    </row>
    <row r="261" spans="2:65" s="1" customFormat="1" ht="24" customHeight="1">
      <c r="B261" s="32"/>
      <c r="C261" s="185" t="s">
        <v>482</v>
      </c>
      <c r="D261" s="185" t="s">
        <v>123</v>
      </c>
      <c r="E261" s="186" t="s">
        <v>483</v>
      </c>
      <c r="F261" s="187" t="s">
        <v>484</v>
      </c>
      <c r="G261" s="188" t="s">
        <v>259</v>
      </c>
      <c r="H261" s="189">
        <v>2</v>
      </c>
      <c r="I261" s="190"/>
      <c r="J261" s="191">
        <f t="shared" si="20"/>
        <v>0</v>
      </c>
      <c r="K261" s="187" t="s">
        <v>127</v>
      </c>
      <c r="L261" s="36"/>
      <c r="M261" s="192" t="s">
        <v>1</v>
      </c>
      <c r="N261" s="193" t="s">
        <v>45</v>
      </c>
      <c r="O261" s="64"/>
      <c r="P261" s="194">
        <f t="shared" si="21"/>
        <v>0</v>
      </c>
      <c r="Q261" s="194">
        <v>2.0000000000000002E-5</v>
      </c>
      <c r="R261" s="194">
        <f t="shared" si="22"/>
        <v>4.0000000000000003E-5</v>
      </c>
      <c r="S261" s="194">
        <v>0</v>
      </c>
      <c r="T261" s="195">
        <f t="shared" si="23"/>
        <v>0</v>
      </c>
      <c r="AR261" s="196" t="s">
        <v>219</v>
      </c>
      <c r="AT261" s="196" t="s">
        <v>123</v>
      </c>
      <c r="AU261" s="196" t="s">
        <v>129</v>
      </c>
      <c r="AY261" s="15" t="s">
        <v>121</v>
      </c>
      <c r="BE261" s="197">
        <f t="shared" si="24"/>
        <v>0</v>
      </c>
      <c r="BF261" s="197">
        <f t="shared" si="25"/>
        <v>0</v>
      </c>
      <c r="BG261" s="197">
        <f t="shared" si="26"/>
        <v>0</v>
      </c>
      <c r="BH261" s="197">
        <f t="shared" si="27"/>
        <v>0</v>
      </c>
      <c r="BI261" s="197">
        <f t="shared" si="28"/>
        <v>0</v>
      </c>
      <c r="BJ261" s="15" t="s">
        <v>129</v>
      </c>
      <c r="BK261" s="197">
        <f t="shared" si="29"/>
        <v>0</v>
      </c>
      <c r="BL261" s="15" t="s">
        <v>219</v>
      </c>
      <c r="BM261" s="196" t="s">
        <v>485</v>
      </c>
    </row>
    <row r="262" spans="2:65" s="1" customFormat="1" ht="24" customHeight="1">
      <c r="B262" s="32"/>
      <c r="C262" s="221" t="s">
        <v>486</v>
      </c>
      <c r="D262" s="221" t="s">
        <v>238</v>
      </c>
      <c r="E262" s="222" t="s">
        <v>487</v>
      </c>
      <c r="F262" s="223" t="s">
        <v>488</v>
      </c>
      <c r="G262" s="224" t="s">
        <v>259</v>
      </c>
      <c r="H262" s="225">
        <v>2</v>
      </c>
      <c r="I262" s="226"/>
      <c r="J262" s="227">
        <f t="shared" si="20"/>
        <v>0</v>
      </c>
      <c r="K262" s="223" t="s">
        <v>127</v>
      </c>
      <c r="L262" s="228"/>
      <c r="M262" s="229" t="s">
        <v>1</v>
      </c>
      <c r="N262" s="230" t="s">
        <v>45</v>
      </c>
      <c r="O262" s="64"/>
      <c r="P262" s="194">
        <f t="shared" si="21"/>
        <v>0</v>
      </c>
      <c r="Q262" s="194">
        <v>1.5E-3</v>
      </c>
      <c r="R262" s="194">
        <f t="shared" si="22"/>
        <v>3.0000000000000001E-3</v>
      </c>
      <c r="S262" s="194">
        <v>0</v>
      </c>
      <c r="T262" s="195">
        <f t="shared" si="23"/>
        <v>0</v>
      </c>
      <c r="AR262" s="196" t="s">
        <v>241</v>
      </c>
      <c r="AT262" s="196" t="s">
        <v>238</v>
      </c>
      <c r="AU262" s="196" t="s">
        <v>129</v>
      </c>
      <c r="AY262" s="15" t="s">
        <v>121</v>
      </c>
      <c r="BE262" s="197">
        <f t="shared" si="24"/>
        <v>0</v>
      </c>
      <c r="BF262" s="197">
        <f t="shared" si="25"/>
        <v>0</v>
      </c>
      <c r="BG262" s="197">
        <f t="shared" si="26"/>
        <v>0</v>
      </c>
      <c r="BH262" s="197">
        <f t="shared" si="27"/>
        <v>0</v>
      </c>
      <c r="BI262" s="197">
        <f t="shared" si="28"/>
        <v>0</v>
      </c>
      <c r="BJ262" s="15" t="s">
        <v>129</v>
      </c>
      <c r="BK262" s="197">
        <f t="shared" si="29"/>
        <v>0</v>
      </c>
      <c r="BL262" s="15" t="s">
        <v>219</v>
      </c>
      <c r="BM262" s="196" t="s">
        <v>489</v>
      </c>
    </row>
    <row r="263" spans="2:65" s="1" customFormat="1" ht="16.5" customHeight="1">
      <c r="B263" s="32"/>
      <c r="C263" s="185" t="s">
        <v>490</v>
      </c>
      <c r="D263" s="185" t="s">
        <v>123</v>
      </c>
      <c r="E263" s="186" t="s">
        <v>491</v>
      </c>
      <c r="F263" s="187" t="s">
        <v>492</v>
      </c>
      <c r="G263" s="188" t="s">
        <v>259</v>
      </c>
      <c r="H263" s="189">
        <v>3</v>
      </c>
      <c r="I263" s="190"/>
      <c r="J263" s="191">
        <f t="shared" si="20"/>
        <v>0</v>
      </c>
      <c r="K263" s="187" t="s">
        <v>127</v>
      </c>
      <c r="L263" s="36"/>
      <c r="M263" s="192" t="s">
        <v>1</v>
      </c>
      <c r="N263" s="193" t="s">
        <v>45</v>
      </c>
      <c r="O263" s="64"/>
      <c r="P263" s="194">
        <f t="shared" si="21"/>
        <v>0</v>
      </c>
      <c r="Q263" s="194">
        <v>7.6000000000000004E-4</v>
      </c>
      <c r="R263" s="194">
        <f t="shared" si="22"/>
        <v>2.2799999999999999E-3</v>
      </c>
      <c r="S263" s="194">
        <v>0</v>
      </c>
      <c r="T263" s="195">
        <f t="shared" si="23"/>
        <v>0</v>
      </c>
      <c r="AR263" s="196" t="s">
        <v>219</v>
      </c>
      <c r="AT263" s="196" t="s">
        <v>123</v>
      </c>
      <c r="AU263" s="196" t="s">
        <v>129</v>
      </c>
      <c r="AY263" s="15" t="s">
        <v>121</v>
      </c>
      <c r="BE263" s="197">
        <f t="shared" si="24"/>
        <v>0</v>
      </c>
      <c r="BF263" s="197">
        <f t="shared" si="25"/>
        <v>0</v>
      </c>
      <c r="BG263" s="197">
        <f t="shared" si="26"/>
        <v>0</v>
      </c>
      <c r="BH263" s="197">
        <f t="shared" si="27"/>
        <v>0</v>
      </c>
      <c r="BI263" s="197">
        <f t="shared" si="28"/>
        <v>0</v>
      </c>
      <c r="BJ263" s="15" t="s">
        <v>129</v>
      </c>
      <c r="BK263" s="197">
        <f t="shared" si="29"/>
        <v>0</v>
      </c>
      <c r="BL263" s="15" t="s">
        <v>219</v>
      </c>
      <c r="BM263" s="196" t="s">
        <v>493</v>
      </c>
    </row>
    <row r="264" spans="2:65" s="1" customFormat="1" ht="16.5" customHeight="1">
      <c r="B264" s="32"/>
      <c r="C264" s="185" t="s">
        <v>494</v>
      </c>
      <c r="D264" s="185" t="s">
        <v>123</v>
      </c>
      <c r="E264" s="186" t="s">
        <v>495</v>
      </c>
      <c r="F264" s="187" t="s">
        <v>496</v>
      </c>
      <c r="G264" s="188" t="s">
        <v>259</v>
      </c>
      <c r="H264" s="189">
        <v>4</v>
      </c>
      <c r="I264" s="190"/>
      <c r="J264" s="191">
        <f t="shared" si="20"/>
        <v>0</v>
      </c>
      <c r="K264" s="187" t="s">
        <v>127</v>
      </c>
      <c r="L264" s="36"/>
      <c r="M264" s="192" t="s">
        <v>1</v>
      </c>
      <c r="N264" s="193" t="s">
        <v>45</v>
      </c>
      <c r="O264" s="64"/>
      <c r="P264" s="194">
        <f t="shared" si="21"/>
        <v>0</v>
      </c>
      <c r="Q264" s="194">
        <v>1.0300000000000001E-3</v>
      </c>
      <c r="R264" s="194">
        <f t="shared" si="22"/>
        <v>4.1200000000000004E-3</v>
      </c>
      <c r="S264" s="194">
        <v>0</v>
      </c>
      <c r="T264" s="195">
        <f t="shared" si="23"/>
        <v>0</v>
      </c>
      <c r="AR264" s="196" t="s">
        <v>219</v>
      </c>
      <c r="AT264" s="196" t="s">
        <v>123</v>
      </c>
      <c r="AU264" s="196" t="s">
        <v>129</v>
      </c>
      <c r="AY264" s="15" t="s">
        <v>121</v>
      </c>
      <c r="BE264" s="197">
        <f t="shared" si="24"/>
        <v>0</v>
      </c>
      <c r="BF264" s="197">
        <f t="shared" si="25"/>
        <v>0</v>
      </c>
      <c r="BG264" s="197">
        <f t="shared" si="26"/>
        <v>0</v>
      </c>
      <c r="BH264" s="197">
        <f t="shared" si="27"/>
        <v>0</v>
      </c>
      <c r="BI264" s="197">
        <f t="shared" si="28"/>
        <v>0</v>
      </c>
      <c r="BJ264" s="15" t="s">
        <v>129</v>
      </c>
      <c r="BK264" s="197">
        <f t="shared" si="29"/>
        <v>0</v>
      </c>
      <c r="BL264" s="15" t="s">
        <v>219</v>
      </c>
      <c r="BM264" s="196" t="s">
        <v>497</v>
      </c>
    </row>
    <row r="265" spans="2:65" s="12" customFormat="1" ht="10.199999999999999">
      <c r="B265" s="198"/>
      <c r="C265" s="199"/>
      <c r="D265" s="200" t="s">
        <v>131</v>
      </c>
      <c r="E265" s="201" t="s">
        <v>1</v>
      </c>
      <c r="F265" s="202" t="s">
        <v>498</v>
      </c>
      <c r="G265" s="199"/>
      <c r="H265" s="203">
        <v>4</v>
      </c>
      <c r="I265" s="204"/>
      <c r="J265" s="199"/>
      <c r="K265" s="199"/>
      <c r="L265" s="205"/>
      <c r="M265" s="206"/>
      <c r="N265" s="207"/>
      <c r="O265" s="207"/>
      <c r="P265" s="207"/>
      <c r="Q265" s="207"/>
      <c r="R265" s="207"/>
      <c r="S265" s="207"/>
      <c r="T265" s="208"/>
      <c r="AT265" s="209" t="s">
        <v>131</v>
      </c>
      <c r="AU265" s="209" t="s">
        <v>129</v>
      </c>
      <c r="AV265" s="12" t="s">
        <v>129</v>
      </c>
      <c r="AW265" s="12" t="s">
        <v>34</v>
      </c>
      <c r="AX265" s="12" t="s">
        <v>84</v>
      </c>
      <c r="AY265" s="209" t="s">
        <v>121</v>
      </c>
    </row>
    <row r="266" spans="2:65" s="1" customFormat="1" ht="16.5" customHeight="1">
      <c r="B266" s="32"/>
      <c r="C266" s="185" t="s">
        <v>499</v>
      </c>
      <c r="D266" s="185" t="s">
        <v>123</v>
      </c>
      <c r="E266" s="186" t="s">
        <v>500</v>
      </c>
      <c r="F266" s="187" t="s">
        <v>501</v>
      </c>
      <c r="G266" s="188" t="s">
        <v>259</v>
      </c>
      <c r="H266" s="189">
        <v>2</v>
      </c>
      <c r="I266" s="190"/>
      <c r="J266" s="191">
        <f>ROUND(I266*H266,2)</f>
        <v>0</v>
      </c>
      <c r="K266" s="187" t="s">
        <v>127</v>
      </c>
      <c r="L266" s="36"/>
      <c r="M266" s="192" t="s">
        <v>1</v>
      </c>
      <c r="N266" s="193" t="s">
        <v>45</v>
      </c>
      <c r="O266" s="64"/>
      <c r="P266" s="194">
        <f>O266*H266</f>
        <v>0</v>
      </c>
      <c r="Q266" s="194">
        <v>1.3600000000000001E-3</v>
      </c>
      <c r="R266" s="194">
        <f>Q266*H266</f>
        <v>2.7200000000000002E-3</v>
      </c>
      <c r="S266" s="194">
        <v>0</v>
      </c>
      <c r="T266" s="195">
        <f>S266*H266</f>
        <v>0</v>
      </c>
      <c r="AR266" s="196" t="s">
        <v>219</v>
      </c>
      <c r="AT266" s="196" t="s">
        <v>123</v>
      </c>
      <c r="AU266" s="196" t="s">
        <v>129</v>
      </c>
      <c r="AY266" s="15" t="s">
        <v>121</v>
      </c>
      <c r="BE266" s="197">
        <f>IF(N266="základní",J266,0)</f>
        <v>0</v>
      </c>
      <c r="BF266" s="197">
        <f>IF(N266="snížená",J266,0)</f>
        <v>0</v>
      </c>
      <c r="BG266" s="197">
        <f>IF(N266="zákl. přenesená",J266,0)</f>
        <v>0</v>
      </c>
      <c r="BH266" s="197">
        <f>IF(N266="sníž. přenesená",J266,0)</f>
        <v>0</v>
      </c>
      <c r="BI266" s="197">
        <f>IF(N266="nulová",J266,0)</f>
        <v>0</v>
      </c>
      <c r="BJ266" s="15" t="s">
        <v>129</v>
      </c>
      <c r="BK266" s="197">
        <f>ROUND(I266*H266,2)</f>
        <v>0</v>
      </c>
      <c r="BL266" s="15" t="s">
        <v>219</v>
      </c>
      <c r="BM266" s="196" t="s">
        <v>502</v>
      </c>
    </row>
    <row r="267" spans="2:65" s="1" customFormat="1" ht="36" customHeight="1">
      <c r="B267" s="32"/>
      <c r="C267" s="185" t="s">
        <v>503</v>
      </c>
      <c r="D267" s="185" t="s">
        <v>123</v>
      </c>
      <c r="E267" s="186" t="s">
        <v>504</v>
      </c>
      <c r="F267" s="187" t="s">
        <v>505</v>
      </c>
      <c r="G267" s="188" t="s">
        <v>201</v>
      </c>
      <c r="H267" s="189">
        <v>87.3</v>
      </c>
      <c r="I267" s="190"/>
      <c r="J267" s="191">
        <f>ROUND(I267*H267,2)</f>
        <v>0</v>
      </c>
      <c r="K267" s="187" t="s">
        <v>150</v>
      </c>
      <c r="L267" s="36"/>
      <c r="M267" s="192" t="s">
        <v>1</v>
      </c>
      <c r="N267" s="193" t="s">
        <v>45</v>
      </c>
      <c r="O267" s="64"/>
      <c r="P267" s="194">
        <f>O267*H267</f>
        <v>0</v>
      </c>
      <c r="Q267" s="194">
        <v>1.9000000000000001E-4</v>
      </c>
      <c r="R267" s="194">
        <f>Q267*H267</f>
        <v>1.6587000000000001E-2</v>
      </c>
      <c r="S267" s="194">
        <v>0</v>
      </c>
      <c r="T267" s="195">
        <f>S267*H267</f>
        <v>0</v>
      </c>
      <c r="AR267" s="196" t="s">
        <v>219</v>
      </c>
      <c r="AT267" s="196" t="s">
        <v>123</v>
      </c>
      <c r="AU267" s="196" t="s">
        <v>129</v>
      </c>
      <c r="AY267" s="15" t="s">
        <v>121</v>
      </c>
      <c r="BE267" s="197">
        <f>IF(N267="základní",J267,0)</f>
        <v>0</v>
      </c>
      <c r="BF267" s="197">
        <f>IF(N267="snížená",J267,0)</f>
        <v>0</v>
      </c>
      <c r="BG267" s="197">
        <f>IF(N267="zákl. přenesená",J267,0)</f>
        <v>0</v>
      </c>
      <c r="BH267" s="197">
        <f>IF(N267="sníž. přenesená",J267,0)</f>
        <v>0</v>
      </c>
      <c r="BI267" s="197">
        <f>IF(N267="nulová",J267,0)</f>
        <v>0</v>
      </c>
      <c r="BJ267" s="15" t="s">
        <v>129</v>
      </c>
      <c r="BK267" s="197">
        <f>ROUND(I267*H267,2)</f>
        <v>0</v>
      </c>
      <c r="BL267" s="15" t="s">
        <v>219</v>
      </c>
      <c r="BM267" s="196" t="s">
        <v>506</v>
      </c>
    </row>
    <row r="268" spans="2:65" s="12" customFormat="1" ht="10.199999999999999">
      <c r="B268" s="198"/>
      <c r="C268" s="199"/>
      <c r="D268" s="200" t="s">
        <v>131</v>
      </c>
      <c r="E268" s="201" t="s">
        <v>1</v>
      </c>
      <c r="F268" s="202" t="s">
        <v>507</v>
      </c>
      <c r="G268" s="199"/>
      <c r="H268" s="203">
        <v>87.3</v>
      </c>
      <c r="I268" s="204"/>
      <c r="J268" s="199"/>
      <c r="K268" s="199"/>
      <c r="L268" s="205"/>
      <c r="M268" s="206"/>
      <c r="N268" s="207"/>
      <c r="O268" s="207"/>
      <c r="P268" s="207"/>
      <c r="Q268" s="207"/>
      <c r="R268" s="207"/>
      <c r="S268" s="207"/>
      <c r="T268" s="208"/>
      <c r="AT268" s="209" t="s">
        <v>131</v>
      </c>
      <c r="AU268" s="209" t="s">
        <v>129</v>
      </c>
      <c r="AV268" s="12" t="s">
        <v>129</v>
      </c>
      <c r="AW268" s="12" t="s">
        <v>34</v>
      </c>
      <c r="AX268" s="12" t="s">
        <v>84</v>
      </c>
      <c r="AY268" s="209" t="s">
        <v>121</v>
      </c>
    </row>
    <row r="269" spans="2:65" s="1" customFormat="1" ht="24" customHeight="1">
      <c r="B269" s="32"/>
      <c r="C269" s="185" t="s">
        <v>508</v>
      </c>
      <c r="D269" s="185" t="s">
        <v>123</v>
      </c>
      <c r="E269" s="186" t="s">
        <v>509</v>
      </c>
      <c r="F269" s="187" t="s">
        <v>510</v>
      </c>
      <c r="G269" s="188" t="s">
        <v>201</v>
      </c>
      <c r="H269" s="189">
        <v>87.3</v>
      </c>
      <c r="I269" s="190"/>
      <c r="J269" s="191">
        <f>ROUND(I269*H269,2)</f>
        <v>0</v>
      </c>
      <c r="K269" s="187" t="s">
        <v>150</v>
      </c>
      <c r="L269" s="36"/>
      <c r="M269" s="192" t="s">
        <v>1</v>
      </c>
      <c r="N269" s="193" t="s">
        <v>45</v>
      </c>
      <c r="O269" s="64"/>
      <c r="P269" s="194">
        <f>O269*H269</f>
        <v>0</v>
      </c>
      <c r="Q269" s="194">
        <v>1.0000000000000001E-5</v>
      </c>
      <c r="R269" s="194">
        <f>Q269*H269</f>
        <v>8.7300000000000008E-4</v>
      </c>
      <c r="S269" s="194">
        <v>0</v>
      </c>
      <c r="T269" s="195">
        <f>S269*H269</f>
        <v>0</v>
      </c>
      <c r="AR269" s="196" t="s">
        <v>219</v>
      </c>
      <c r="AT269" s="196" t="s">
        <v>123</v>
      </c>
      <c r="AU269" s="196" t="s">
        <v>129</v>
      </c>
      <c r="AY269" s="15" t="s">
        <v>121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15" t="s">
        <v>129</v>
      </c>
      <c r="BK269" s="197">
        <f>ROUND(I269*H269,2)</f>
        <v>0</v>
      </c>
      <c r="BL269" s="15" t="s">
        <v>219</v>
      </c>
      <c r="BM269" s="196" t="s">
        <v>511</v>
      </c>
    </row>
    <row r="270" spans="2:65" s="12" customFormat="1" ht="10.199999999999999">
      <c r="B270" s="198"/>
      <c r="C270" s="199"/>
      <c r="D270" s="200" t="s">
        <v>131</v>
      </c>
      <c r="E270" s="201" t="s">
        <v>1</v>
      </c>
      <c r="F270" s="202" t="s">
        <v>512</v>
      </c>
      <c r="G270" s="199"/>
      <c r="H270" s="203">
        <v>87.3</v>
      </c>
      <c r="I270" s="204"/>
      <c r="J270" s="199"/>
      <c r="K270" s="199"/>
      <c r="L270" s="205"/>
      <c r="M270" s="206"/>
      <c r="N270" s="207"/>
      <c r="O270" s="207"/>
      <c r="P270" s="207"/>
      <c r="Q270" s="207"/>
      <c r="R270" s="207"/>
      <c r="S270" s="207"/>
      <c r="T270" s="208"/>
      <c r="AT270" s="209" t="s">
        <v>131</v>
      </c>
      <c r="AU270" s="209" t="s">
        <v>129</v>
      </c>
      <c r="AV270" s="12" t="s">
        <v>129</v>
      </c>
      <c r="AW270" s="12" t="s">
        <v>34</v>
      </c>
      <c r="AX270" s="12" t="s">
        <v>84</v>
      </c>
      <c r="AY270" s="209" t="s">
        <v>121</v>
      </c>
    </row>
    <row r="271" spans="2:65" s="1" customFormat="1" ht="36" customHeight="1">
      <c r="B271" s="32"/>
      <c r="C271" s="185" t="s">
        <v>513</v>
      </c>
      <c r="D271" s="185" t="s">
        <v>123</v>
      </c>
      <c r="E271" s="186" t="s">
        <v>514</v>
      </c>
      <c r="F271" s="187" t="s">
        <v>515</v>
      </c>
      <c r="G271" s="188" t="s">
        <v>217</v>
      </c>
      <c r="H271" s="189">
        <v>3.5310000000000001</v>
      </c>
      <c r="I271" s="190"/>
      <c r="J271" s="191">
        <f>ROUND(I271*H271,2)</f>
        <v>0</v>
      </c>
      <c r="K271" s="187" t="s">
        <v>127</v>
      </c>
      <c r="L271" s="36"/>
      <c r="M271" s="192" t="s">
        <v>1</v>
      </c>
      <c r="N271" s="193" t="s">
        <v>45</v>
      </c>
      <c r="O271" s="64"/>
      <c r="P271" s="194">
        <f>O271*H271</f>
        <v>0</v>
      </c>
      <c r="Q271" s="194">
        <v>0</v>
      </c>
      <c r="R271" s="194">
        <f>Q271*H271</f>
        <v>0</v>
      </c>
      <c r="S271" s="194">
        <v>0</v>
      </c>
      <c r="T271" s="195">
        <f>S271*H271</f>
        <v>0</v>
      </c>
      <c r="AR271" s="196" t="s">
        <v>219</v>
      </c>
      <c r="AT271" s="196" t="s">
        <v>123</v>
      </c>
      <c r="AU271" s="196" t="s">
        <v>129</v>
      </c>
      <c r="AY271" s="15" t="s">
        <v>121</v>
      </c>
      <c r="BE271" s="197">
        <f>IF(N271="základní",J271,0)</f>
        <v>0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15" t="s">
        <v>129</v>
      </c>
      <c r="BK271" s="197">
        <f>ROUND(I271*H271,2)</f>
        <v>0</v>
      </c>
      <c r="BL271" s="15" t="s">
        <v>219</v>
      </c>
      <c r="BM271" s="196" t="s">
        <v>516</v>
      </c>
    </row>
    <row r="272" spans="2:65" s="1" customFormat="1" ht="36" customHeight="1">
      <c r="B272" s="32"/>
      <c r="C272" s="185" t="s">
        <v>517</v>
      </c>
      <c r="D272" s="185" t="s">
        <v>123</v>
      </c>
      <c r="E272" s="186" t="s">
        <v>518</v>
      </c>
      <c r="F272" s="187" t="s">
        <v>519</v>
      </c>
      <c r="G272" s="188" t="s">
        <v>217</v>
      </c>
      <c r="H272" s="189">
        <v>0.114</v>
      </c>
      <c r="I272" s="190"/>
      <c r="J272" s="191">
        <f>ROUND(I272*H272,2)</f>
        <v>0</v>
      </c>
      <c r="K272" s="187" t="s">
        <v>150</v>
      </c>
      <c r="L272" s="36"/>
      <c r="M272" s="192" t="s">
        <v>1</v>
      </c>
      <c r="N272" s="193" t="s">
        <v>45</v>
      </c>
      <c r="O272" s="64"/>
      <c r="P272" s="194">
        <f>O272*H272</f>
        <v>0</v>
      </c>
      <c r="Q272" s="194">
        <v>0</v>
      </c>
      <c r="R272" s="194">
        <f>Q272*H272</f>
        <v>0</v>
      </c>
      <c r="S272" s="194">
        <v>0</v>
      </c>
      <c r="T272" s="195">
        <f>S272*H272</f>
        <v>0</v>
      </c>
      <c r="AR272" s="196" t="s">
        <v>219</v>
      </c>
      <c r="AT272" s="196" t="s">
        <v>123</v>
      </c>
      <c r="AU272" s="196" t="s">
        <v>129</v>
      </c>
      <c r="AY272" s="15" t="s">
        <v>121</v>
      </c>
      <c r="BE272" s="197">
        <f>IF(N272="základní",J272,0)</f>
        <v>0</v>
      </c>
      <c r="BF272" s="197">
        <f>IF(N272="snížená",J272,0)</f>
        <v>0</v>
      </c>
      <c r="BG272" s="197">
        <f>IF(N272="zákl. přenesená",J272,0)</f>
        <v>0</v>
      </c>
      <c r="BH272" s="197">
        <f>IF(N272="sníž. přenesená",J272,0)</f>
        <v>0</v>
      </c>
      <c r="BI272" s="197">
        <f>IF(N272="nulová",J272,0)</f>
        <v>0</v>
      </c>
      <c r="BJ272" s="15" t="s">
        <v>129</v>
      </c>
      <c r="BK272" s="197">
        <f>ROUND(I272*H272,2)</f>
        <v>0</v>
      </c>
      <c r="BL272" s="15" t="s">
        <v>219</v>
      </c>
      <c r="BM272" s="196" t="s">
        <v>520</v>
      </c>
    </row>
    <row r="273" spans="2:65" s="11" customFormat="1" ht="22.8" customHeight="1">
      <c r="B273" s="169"/>
      <c r="C273" s="170"/>
      <c r="D273" s="171" t="s">
        <v>78</v>
      </c>
      <c r="E273" s="183" t="s">
        <v>521</v>
      </c>
      <c r="F273" s="183" t="s">
        <v>522</v>
      </c>
      <c r="G273" s="170"/>
      <c r="H273" s="170"/>
      <c r="I273" s="173"/>
      <c r="J273" s="184">
        <f>BK273</f>
        <v>0</v>
      </c>
      <c r="K273" s="170"/>
      <c r="L273" s="175"/>
      <c r="M273" s="176"/>
      <c r="N273" s="177"/>
      <c r="O273" s="177"/>
      <c r="P273" s="178">
        <f>P274</f>
        <v>0</v>
      </c>
      <c r="Q273" s="177"/>
      <c r="R273" s="178">
        <f>R274</f>
        <v>5.5300000000000002E-3</v>
      </c>
      <c r="S273" s="177"/>
      <c r="T273" s="179">
        <f>T274</f>
        <v>0</v>
      </c>
      <c r="AR273" s="180" t="s">
        <v>129</v>
      </c>
      <c r="AT273" s="181" t="s">
        <v>78</v>
      </c>
      <c r="AU273" s="181" t="s">
        <v>84</v>
      </c>
      <c r="AY273" s="180" t="s">
        <v>121</v>
      </c>
      <c r="BK273" s="182">
        <f>BK274</f>
        <v>0</v>
      </c>
    </row>
    <row r="274" spans="2:65" s="1" customFormat="1" ht="24" customHeight="1">
      <c r="B274" s="32"/>
      <c r="C274" s="185" t="s">
        <v>523</v>
      </c>
      <c r="D274" s="185" t="s">
        <v>123</v>
      </c>
      <c r="E274" s="186" t="s">
        <v>524</v>
      </c>
      <c r="F274" s="187" t="s">
        <v>525</v>
      </c>
      <c r="G274" s="188" t="s">
        <v>526</v>
      </c>
      <c r="H274" s="189">
        <v>1</v>
      </c>
      <c r="I274" s="190"/>
      <c r="J274" s="191">
        <f>ROUND(I274*H274,2)</f>
        <v>0</v>
      </c>
      <c r="K274" s="187" t="s">
        <v>1</v>
      </c>
      <c r="L274" s="36"/>
      <c r="M274" s="192" t="s">
        <v>1</v>
      </c>
      <c r="N274" s="193" t="s">
        <v>45</v>
      </c>
      <c r="O274" s="64"/>
      <c r="P274" s="194">
        <f>O274*H274</f>
        <v>0</v>
      </c>
      <c r="Q274" s="194">
        <v>5.5300000000000002E-3</v>
      </c>
      <c r="R274" s="194">
        <f>Q274*H274</f>
        <v>5.5300000000000002E-3</v>
      </c>
      <c r="S274" s="194">
        <v>0</v>
      </c>
      <c r="T274" s="195">
        <f>S274*H274</f>
        <v>0</v>
      </c>
      <c r="AR274" s="196" t="s">
        <v>219</v>
      </c>
      <c r="AT274" s="196" t="s">
        <v>123</v>
      </c>
      <c r="AU274" s="196" t="s">
        <v>129</v>
      </c>
      <c r="AY274" s="15" t="s">
        <v>121</v>
      </c>
      <c r="BE274" s="197">
        <f>IF(N274="základní",J274,0)</f>
        <v>0</v>
      </c>
      <c r="BF274" s="197">
        <f>IF(N274="snížená",J274,0)</f>
        <v>0</v>
      </c>
      <c r="BG274" s="197">
        <f>IF(N274="zákl. přenesená",J274,0)</f>
        <v>0</v>
      </c>
      <c r="BH274" s="197">
        <f>IF(N274="sníž. přenesená",J274,0)</f>
        <v>0</v>
      </c>
      <c r="BI274" s="197">
        <f>IF(N274="nulová",J274,0)</f>
        <v>0</v>
      </c>
      <c r="BJ274" s="15" t="s">
        <v>129</v>
      </c>
      <c r="BK274" s="197">
        <f>ROUND(I274*H274,2)</f>
        <v>0</v>
      </c>
      <c r="BL274" s="15" t="s">
        <v>219</v>
      </c>
      <c r="BM274" s="196" t="s">
        <v>527</v>
      </c>
    </row>
    <row r="275" spans="2:65" s="11" customFormat="1" ht="22.8" customHeight="1">
      <c r="B275" s="169"/>
      <c r="C275" s="170"/>
      <c r="D275" s="171" t="s">
        <v>78</v>
      </c>
      <c r="E275" s="183" t="s">
        <v>528</v>
      </c>
      <c r="F275" s="183" t="s">
        <v>529</v>
      </c>
      <c r="G275" s="170"/>
      <c r="H275" s="170"/>
      <c r="I275" s="173"/>
      <c r="J275" s="184">
        <f>BK275</f>
        <v>0</v>
      </c>
      <c r="K275" s="170"/>
      <c r="L275" s="175"/>
      <c r="M275" s="176"/>
      <c r="N275" s="177"/>
      <c r="O275" s="177"/>
      <c r="P275" s="178">
        <f>SUM(P276:P318)</f>
        <v>0</v>
      </c>
      <c r="Q275" s="177"/>
      <c r="R275" s="178">
        <f>SUM(R276:R318)</f>
        <v>0.30924999999999991</v>
      </c>
      <c r="S275" s="177"/>
      <c r="T275" s="179">
        <f>SUM(T276:T318)</f>
        <v>0.15703999999999999</v>
      </c>
      <c r="AR275" s="180" t="s">
        <v>129</v>
      </c>
      <c r="AT275" s="181" t="s">
        <v>78</v>
      </c>
      <c r="AU275" s="181" t="s">
        <v>84</v>
      </c>
      <c r="AY275" s="180" t="s">
        <v>121</v>
      </c>
      <c r="BK275" s="182">
        <f>SUM(BK276:BK318)</f>
        <v>0</v>
      </c>
    </row>
    <row r="276" spans="2:65" s="1" customFormat="1" ht="24" customHeight="1">
      <c r="B276" s="32"/>
      <c r="C276" s="185" t="s">
        <v>530</v>
      </c>
      <c r="D276" s="185" t="s">
        <v>123</v>
      </c>
      <c r="E276" s="186" t="s">
        <v>531</v>
      </c>
      <c r="F276" s="187" t="s">
        <v>532</v>
      </c>
      <c r="G276" s="188" t="s">
        <v>526</v>
      </c>
      <c r="H276" s="189">
        <v>1</v>
      </c>
      <c r="I276" s="190"/>
      <c r="J276" s="191">
        <f t="shared" ref="J276:J318" si="30">ROUND(I276*H276,2)</f>
        <v>0</v>
      </c>
      <c r="K276" s="187" t="s">
        <v>127</v>
      </c>
      <c r="L276" s="36"/>
      <c r="M276" s="192" t="s">
        <v>1</v>
      </c>
      <c r="N276" s="193" t="s">
        <v>45</v>
      </c>
      <c r="O276" s="64"/>
      <c r="P276" s="194">
        <f t="shared" ref="P276:P318" si="31">O276*H276</f>
        <v>0</v>
      </c>
      <c r="Q276" s="194">
        <v>0</v>
      </c>
      <c r="R276" s="194">
        <f t="shared" ref="R276:R318" si="32">Q276*H276</f>
        <v>0</v>
      </c>
      <c r="S276" s="194">
        <v>1.933E-2</v>
      </c>
      <c r="T276" s="195">
        <f t="shared" ref="T276:T318" si="33">S276*H276</f>
        <v>1.933E-2</v>
      </c>
      <c r="AR276" s="196" t="s">
        <v>219</v>
      </c>
      <c r="AT276" s="196" t="s">
        <v>123</v>
      </c>
      <c r="AU276" s="196" t="s">
        <v>129</v>
      </c>
      <c r="AY276" s="15" t="s">
        <v>121</v>
      </c>
      <c r="BE276" s="197">
        <f t="shared" ref="BE276:BE318" si="34">IF(N276="základní",J276,0)</f>
        <v>0</v>
      </c>
      <c r="BF276" s="197">
        <f t="shared" ref="BF276:BF318" si="35">IF(N276="snížená",J276,0)</f>
        <v>0</v>
      </c>
      <c r="BG276" s="197">
        <f t="shared" ref="BG276:BG318" si="36">IF(N276="zákl. přenesená",J276,0)</f>
        <v>0</v>
      </c>
      <c r="BH276" s="197">
        <f t="shared" ref="BH276:BH318" si="37">IF(N276="sníž. přenesená",J276,0)</f>
        <v>0</v>
      </c>
      <c r="BI276" s="197">
        <f t="shared" ref="BI276:BI318" si="38">IF(N276="nulová",J276,0)</f>
        <v>0</v>
      </c>
      <c r="BJ276" s="15" t="s">
        <v>129</v>
      </c>
      <c r="BK276" s="197">
        <f t="shared" ref="BK276:BK318" si="39">ROUND(I276*H276,2)</f>
        <v>0</v>
      </c>
      <c r="BL276" s="15" t="s">
        <v>219</v>
      </c>
      <c r="BM276" s="196" t="s">
        <v>533</v>
      </c>
    </row>
    <row r="277" spans="2:65" s="1" customFormat="1" ht="16.5" customHeight="1">
      <c r="B277" s="32"/>
      <c r="C277" s="185" t="s">
        <v>534</v>
      </c>
      <c r="D277" s="185" t="s">
        <v>123</v>
      </c>
      <c r="E277" s="186" t="s">
        <v>535</v>
      </c>
      <c r="F277" s="187" t="s">
        <v>536</v>
      </c>
      <c r="G277" s="188" t="s">
        <v>526</v>
      </c>
      <c r="H277" s="189">
        <v>1</v>
      </c>
      <c r="I277" s="190"/>
      <c r="J277" s="191">
        <f t="shared" si="30"/>
        <v>0</v>
      </c>
      <c r="K277" s="187" t="s">
        <v>127</v>
      </c>
      <c r="L277" s="36"/>
      <c r="M277" s="192" t="s">
        <v>1</v>
      </c>
      <c r="N277" s="193" t="s">
        <v>45</v>
      </c>
      <c r="O277" s="64"/>
      <c r="P277" s="194">
        <f t="shared" si="31"/>
        <v>0</v>
      </c>
      <c r="Q277" s="194">
        <v>0</v>
      </c>
      <c r="R277" s="194">
        <f t="shared" si="32"/>
        <v>0</v>
      </c>
      <c r="S277" s="194">
        <v>3.4200000000000001E-2</v>
      </c>
      <c r="T277" s="195">
        <f t="shared" si="33"/>
        <v>3.4200000000000001E-2</v>
      </c>
      <c r="AR277" s="196" t="s">
        <v>219</v>
      </c>
      <c r="AT277" s="196" t="s">
        <v>123</v>
      </c>
      <c r="AU277" s="196" t="s">
        <v>129</v>
      </c>
      <c r="AY277" s="15" t="s">
        <v>121</v>
      </c>
      <c r="BE277" s="197">
        <f t="shared" si="34"/>
        <v>0</v>
      </c>
      <c r="BF277" s="197">
        <f t="shared" si="35"/>
        <v>0</v>
      </c>
      <c r="BG277" s="197">
        <f t="shared" si="36"/>
        <v>0</v>
      </c>
      <c r="BH277" s="197">
        <f t="shared" si="37"/>
        <v>0</v>
      </c>
      <c r="BI277" s="197">
        <f t="shared" si="38"/>
        <v>0</v>
      </c>
      <c r="BJ277" s="15" t="s">
        <v>129</v>
      </c>
      <c r="BK277" s="197">
        <f t="shared" si="39"/>
        <v>0</v>
      </c>
      <c r="BL277" s="15" t="s">
        <v>219</v>
      </c>
      <c r="BM277" s="196" t="s">
        <v>537</v>
      </c>
    </row>
    <row r="278" spans="2:65" s="1" customFormat="1" ht="24" customHeight="1">
      <c r="B278" s="32"/>
      <c r="C278" s="185" t="s">
        <v>538</v>
      </c>
      <c r="D278" s="185" t="s">
        <v>123</v>
      </c>
      <c r="E278" s="186" t="s">
        <v>539</v>
      </c>
      <c r="F278" s="187" t="s">
        <v>540</v>
      </c>
      <c r="G278" s="188" t="s">
        <v>526</v>
      </c>
      <c r="H278" s="189">
        <v>2</v>
      </c>
      <c r="I278" s="190"/>
      <c r="J278" s="191">
        <f t="shared" si="30"/>
        <v>0</v>
      </c>
      <c r="K278" s="187" t="s">
        <v>127</v>
      </c>
      <c r="L278" s="36"/>
      <c r="M278" s="192" t="s">
        <v>1</v>
      </c>
      <c r="N278" s="193" t="s">
        <v>45</v>
      </c>
      <c r="O278" s="64"/>
      <c r="P278" s="194">
        <f t="shared" si="31"/>
        <v>0</v>
      </c>
      <c r="Q278" s="194">
        <v>3.82E-3</v>
      </c>
      <c r="R278" s="194">
        <f t="shared" si="32"/>
        <v>7.6400000000000001E-3</v>
      </c>
      <c r="S278" s="194">
        <v>0</v>
      </c>
      <c r="T278" s="195">
        <f t="shared" si="33"/>
        <v>0</v>
      </c>
      <c r="AR278" s="196" t="s">
        <v>219</v>
      </c>
      <c r="AT278" s="196" t="s">
        <v>123</v>
      </c>
      <c r="AU278" s="196" t="s">
        <v>129</v>
      </c>
      <c r="AY278" s="15" t="s">
        <v>121</v>
      </c>
      <c r="BE278" s="197">
        <f t="shared" si="34"/>
        <v>0</v>
      </c>
      <c r="BF278" s="197">
        <f t="shared" si="35"/>
        <v>0</v>
      </c>
      <c r="BG278" s="197">
        <f t="shared" si="36"/>
        <v>0</v>
      </c>
      <c r="BH278" s="197">
        <f t="shared" si="37"/>
        <v>0</v>
      </c>
      <c r="BI278" s="197">
        <f t="shared" si="38"/>
        <v>0</v>
      </c>
      <c r="BJ278" s="15" t="s">
        <v>129</v>
      </c>
      <c r="BK278" s="197">
        <f t="shared" si="39"/>
        <v>0</v>
      </c>
      <c r="BL278" s="15" t="s">
        <v>219</v>
      </c>
      <c r="BM278" s="196" t="s">
        <v>541</v>
      </c>
    </row>
    <row r="279" spans="2:65" s="1" customFormat="1" ht="24" customHeight="1">
      <c r="B279" s="32"/>
      <c r="C279" s="185" t="s">
        <v>542</v>
      </c>
      <c r="D279" s="185" t="s">
        <v>123</v>
      </c>
      <c r="E279" s="186" t="s">
        <v>543</v>
      </c>
      <c r="F279" s="187" t="s">
        <v>544</v>
      </c>
      <c r="G279" s="188" t="s">
        <v>259</v>
      </c>
      <c r="H279" s="189">
        <v>3</v>
      </c>
      <c r="I279" s="190"/>
      <c r="J279" s="191">
        <f t="shared" si="30"/>
        <v>0</v>
      </c>
      <c r="K279" s="187" t="s">
        <v>127</v>
      </c>
      <c r="L279" s="36"/>
      <c r="M279" s="192" t="s">
        <v>1</v>
      </c>
      <c r="N279" s="193" t="s">
        <v>45</v>
      </c>
      <c r="O279" s="64"/>
      <c r="P279" s="194">
        <f t="shared" si="31"/>
        <v>0</v>
      </c>
      <c r="Q279" s="194">
        <v>2.4199999999999998E-3</v>
      </c>
      <c r="R279" s="194">
        <f t="shared" si="32"/>
        <v>7.2599999999999991E-3</v>
      </c>
      <c r="S279" s="194">
        <v>0</v>
      </c>
      <c r="T279" s="195">
        <f t="shared" si="33"/>
        <v>0</v>
      </c>
      <c r="AR279" s="196" t="s">
        <v>219</v>
      </c>
      <c r="AT279" s="196" t="s">
        <v>123</v>
      </c>
      <c r="AU279" s="196" t="s">
        <v>129</v>
      </c>
      <c r="AY279" s="15" t="s">
        <v>121</v>
      </c>
      <c r="BE279" s="197">
        <f t="shared" si="34"/>
        <v>0</v>
      </c>
      <c r="BF279" s="197">
        <f t="shared" si="35"/>
        <v>0</v>
      </c>
      <c r="BG279" s="197">
        <f t="shared" si="36"/>
        <v>0</v>
      </c>
      <c r="BH279" s="197">
        <f t="shared" si="37"/>
        <v>0</v>
      </c>
      <c r="BI279" s="197">
        <f t="shared" si="38"/>
        <v>0</v>
      </c>
      <c r="BJ279" s="15" t="s">
        <v>129</v>
      </c>
      <c r="BK279" s="197">
        <f t="shared" si="39"/>
        <v>0</v>
      </c>
      <c r="BL279" s="15" t="s">
        <v>219</v>
      </c>
      <c r="BM279" s="196" t="s">
        <v>545</v>
      </c>
    </row>
    <row r="280" spans="2:65" s="1" customFormat="1" ht="16.5" customHeight="1">
      <c r="B280" s="32"/>
      <c r="C280" s="221" t="s">
        <v>546</v>
      </c>
      <c r="D280" s="221" t="s">
        <v>238</v>
      </c>
      <c r="E280" s="222" t="s">
        <v>547</v>
      </c>
      <c r="F280" s="223" t="s">
        <v>548</v>
      </c>
      <c r="G280" s="224" t="s">
        <v>259</v>
      </c>
      <c r="H280" s="225">
        <v>2</v>
      </c>
      <c r="I280" s="226"/>
      <c r="J280" s="227">
        <f t="shared" si="30"/>
        <v>0</v>
      </c>
      <c r="K280" s="223" t="s">
        <v>127</v>
      </c>
      <c r="L280" s="228"/>
      <c r="M280" s="229" t="s">
        <v>1</v>
      </c>
      <c r="N280" s="230" t="s">
        <v>45</v>
      </c>
      <c r="O280" s="64"/>
      <c r="P280" s="194">
        <f t="shared" si="31"/>
        <v>0</v>
      </c>
      <c r="Q280" s="194">
        <v>1.4500000000000001E-2</v>
      </c>
      <c r="R280" s="194">
        <f t="shared" si="32"/>
        <v>2.9000000000000001E-2</v>
      </c>
      <c r="S280" s="194">
        <v>0</v>
      </c>
      <c r="T280" s="195">
        <f t="shared" si="33"/>
        <v>0</v>
      </c>
      <c r="AR280" s="196" t="s">
        <v>241</v>
      </c>
      <c r="AT280" s="196" t="s">
        <v>238</v>
      </c>
      <c r="AU280" s="196" t="s">
        <v>129</v>
      </c>
      <c r="AY280" s="15" t="s">
        <v>121</v>
      </c>
      <c r="BE280" s="197">
        <f t="shared" si="34"/>
        <v>0</v>
      </c>
      <c r="BF280" s="197">
        <f t="shared" si="35"/>
        <v>0</v>
      </c>
      <c r="BG280" s="197">
        <f t="shared" si="36"/>
        <v>0</v>
      </c>
      <c r="BH280" s="197">
        <f t="shared" si="37"/>
        <v>0</v>
      </c>
      <c r="BI280" s="197">
        <f t="shared" si="38"/>
        <v>0</v>
      </c>
      <c r="BJ280" s="15" t="s">
        <v>129</v>
      </c>
      <c r="BK280" s="197">
        <f t="shared" si="39"/>
        <v>0</v>
      </c>
      <c r="BL280" s="15" t="s">
        <v>219</v>
      </c>
      <c r="BM280" s="196" t="s">
        <v>549</v>
      </c>
    </row>
    <row r="281" spans="2:65" s="1" customFormat="1" ht="24" customHeight="1">
      <c r="B281" s="32"/>
      <c r="C281" s="221" t="s">
        <v>550</v>
      </c>
      <c r="D281" s="221" t="s">
        <v>238</v>
      </c>
      <c r="E281" s="222" t="s">
        <v>551</v>
      </c>
      <c r="F281" s="223" t="s">
        <v>552</v>
      </c>
      <c r="G281" s="224" t="s">
        <v>259</v>
      </c>
      <c r="H281" s="225">
        <v>1</v>
      </c>
      <c r="I281" s="226"/>
      <c r="J281" s="227">
        <f t="shared" si="30"/>
        <v>0</v>
      </c>
      <c r="K281" s="223" t="s">
        <v>1</v>
      </c>
      <c r="L281" s="228"/>
      <c r="M281" s="229" t="s">
        <v>1</v>
      </c>
      <c r="N281" s="230" t="s">
        <v>45</v>
      </c>
      <c r="O281" s="64"/>
      <c r="P281" s="194">
        <f t="shared" si="31"/>
        <v>0</v>
      </c>
      <c r="Q281" s="194">
        <v>1.2E-2</v>
      </c>
      <c r="R281" s="194">
        <f t="shared" si="32"/>
        <v>1.2E-2</v>
      </c>
      <c r="S281" s="194">
        <v>0</v>
      </c>
      <c r="T281" s="195">
        <f t="shared" si="33"/>
        <v>0</v>
      </c>
      <c r="AR281" s="196" t="s">
        <v>241</v>
      </c>
      <c r="AT281" s="196" t="s">
        <v>238</v>
      </c>
      <c r="AU281" s="196" t="s">
        <v>129</v>
      </c>
      <c r="AY281" s="15" t="s">
        <v>121</v>
      </c>
      <c r="BE281" s="197">
        <f t="shared" si="34"/>
        <v>0</v>
      </c>
      <c r="BF281" s="197">
        <f t="shared" si="35"/>
        <v>0</v>
      </c>
      <c r="BG281" s="197">
        <f t="shared" si="36"/>
        <v>0</v>
      </c>
      <c r="BH281" s="197">
        <f t="shared" si="37"/>
        <v>0</v>
      </c>
      <c r="BI281" s="197">
        <f t="shared" si="38"/>
        <v>0</v>
      </c>
      <c r="BJ281" s="15" t="s">
        <v>129</v>
      </c>
      <c r="BK281" s="197">
        <f t="shared" si="39"/>
        <v>0</v>
      </c>
      <c r="BL281" s="15" t="s">
        <v>219</v>
      </c>
      <c r="BM281" s="196" t="s">
        <v>553</v>
      </c>
    </row>
    <row r="282" spans="2:65" s="1" customFormat="1" ht="16.5" customHeight="1">
      <c r="B282" s="32"/>
      <c r="C282" s="221" t="s">
        <v>554</v>
      </c>
      <c r="D282" s="221" t="s">
        <v>238</v>
      </c>
      <c r="E282" s="222" t="s">
        <v>555</v>
      </c>
      <c r="F282" s="223" t="s">
        <v>556</v>
      </c>
      <c r="G282" s="224" t="s">
        <v>259</v>
      </c>
      <c r="H282" s="225">
        <v>3</v>
      </c>
      <c r="I282" s="226"/>
      <c r="J282" s="227">
        <f t="shared" si="30"/>
        <v>0</v>
      </c>
      <c r="K282" s="223" t="s">
        <v>127</v>
      </c>
      <c r="L282" s="228"/>
      <c r="M282" s="229" t="s">
        <v>1</v>
      </c>
      <c r="N282" s="230" t="s">
        <v>45</v>
      </c>
      <c r="O282" s="64"/>
      <c r="P282" s="194">
        <f t="shared" si="31"/>
        <v>0</v>
      </c>
      <c r="Q282" s="194">
        <v>1.2999999999999999E-3</v>
      </c>
      <c r="R282" s="194">
        <f t="shared" si="32"/>
        <v>3.8999999999999998E-3</v>
      </c>
      <c r="S282" s="194">
        <v>0</v>
      </c>
      <c r="T282" s="195">
        <f t="shared" si="33"/>
        <v>0</v>
      </c>
      <c r="AR282" s="196" t="s">
        <v>241</v>
      </c>
      <c r="AT282" s="196" t="s">
        <v>238</v>
      </c>
      <c r="AU282" s="196" t="s">
        <v>129</v>
      </c>
      <c r="AY282" s="15" t="s">
        <v>121</v>
      </c>
      <c r="BE282" s="197">
        <f t="shared" si="34"/>
        <v>0</v>
      </c>
      <c r="BF282" s="197">
        <f t="shared" si="35"/>
        <v>0</v>
      </c>
      <c r="BG282" s="197">
        <f t="shared" si="36"/>
        <v>0</v>
      </c>
      <c r="BH282" s="197">
        <f t="shared" si="37"/>
        <v>0</v>
      </c>
      <c r="BI282" s="197">
        <f t="shared" si="38"/>
        <v>0</v>
      </c>
      <c r="BJ282" s="15" t="s">
        <v>129</v>
      </c>
      <c r="BK282" s="197">
        <f t="shared" si="39"/>
        <v>0</v>
      </c>
      <c r="BL282" s="15" t="s">
        <v>219</v>
      </c>
      <c r="BM282" s="196" t="s">
        <v>557</v>
      </c>
    </row>
    <row r="283" spans="2:65" s="1" customFormat="1" ht="36" customHeight="1">
      <c r="B283" s="32"/>
      <c r="C283" s="221" t="s">
        <v>558</v>
      </c>
      <c r="D283" s="221" t="s">
        <v>238</v>
      </c>
      <c r="E283" s="222" t="s">
        <v>559</v>
      </c>
      <c r="F283" s="223" t="s">
        <v>560</v>
      </c>
      <c r="G283" s="224" t="s">
        <v>259</v>
      </c>
      <c r="H283" s="225">
        <v>1</v>
      </c>
      <c r="I283" s="226"/>
      <c r="J283" s="227">
        <f t="shared" si="30"/>
        <v>0</v>
      </c>
      <c r="K283" s="223" t="s">
        <v>127</v>
      </c>
      <c r="L283" s="228"/>
      <c r="M283" s="229" t="s">
        <v>1</v>
      </c>
      <c r="N283" s="230" t="s">
        <v>45</v>
      </c>
      <c r="O283" s="64"/>
      <c r="P283" s="194">
        <f t="shared" si="31"/>
        <v>0</v>
      </c>
      <c r="Q283" s="194">
        <v>1.6E-2</v>
      </c>
      <c r="R283" s="194">
        <f t="shared" si="32"/>
        <v>1.6E-2</v>
      </c>
      <c r="S283" s="194">
        <v>0</v>
      </c>
      <c r="T283" s="195">
        <f t="shared" si="33"/>
        <v>0</v>
      </c>
      <c r="AR283" s="196" t="s">
        <v>241</v>
      </c>
      <c r="AT283" s="196" t="s">
        <v>238</v>
      </c>
      <c r="AU283" s="196" t="s">
        <v>129</v>
      </c>
      <c r="AY283" s="15" t="s">
        <v>121</v>
      </c>
      <c r="BE283" s="197">
        <f t="shared" si="34"/>
        <v>0</v>
      </c>
      <c r="BF283" s="197">
        <f t="shared" si="35"/>
        <v>0</v>
      </c>
      <c r="BG283" s="197">
        <f t="shared" si="36"/>
        <v>0</v>
      </c>
      <c r="BH283" s="197">
        <f t="shared" si="37"/>
        <v>0</v>
      </c>
      <c r="BI283" s="197">
        <f t="shared" si="38"/>
        <v>0</v>
      </c>
      <c r="BJ283" s="15" t="s">
        <v>129</v>
      </c>
      <c r="BK283" s="197">
        <f t="shared" si="39"/>
        <v>0</v>
      </c>
      <c r="BL283" s="15" t="s">
        <v>219</v>
      </c>
      <c r="BM283" s="196" t="s">
        <v>561</v>
      </c>
    </row>
    <row r="284" spans="2:65" s="1" customFormat="1" ht="36" customHeight="1">
      <c r="B284" s="32"/>
      <c r="C284" s="221" t="s">
        <v>562</v>
      </c>
      <c r="D284" s="221" t="s">
        <v>238</v>
      </c>
      <c r="E284" s="222" t="s">
        <v>563</v>
      </c>
      <c r="F284" s="223" t="s">
        <v>564</v>
      </c>
      <c r="G284" s="224" t="s">
        <v>259</v>
      </c>
      <c r="H284" s="225">
        <v>2</v>
      </c>
      <c r="I284" s="226"/>
      <c r="J284" s="227">
        <f t="shared" si="30"/>
        <v>0</v>
      </c>
      <c r="K284" s="223" t="s">
        <v>127</v>
      </c>
      <c r="L284" s="228"/>
      <c r="M284" s="229" t="s">
        <v>1</v>
      </c>
      <c r="N284" s="230" t="s">
        <v>45</v>
      </c>
      <c r="O284" s="64"/>
      <c r="P284" s="194">
        <f t="shared" si="31"/>
        <v>0</v>
      </c>
      <c r="Q284" s="194">
        <v>1.7999999999999999E-2</v>
      </c>
      <c r="R284" s="194">
        <f t="shared" si="32"/>
        <v>3.5999999999999997E-2</v>
      </c>
      <c r="S284" s="194">
        <v>0</v>
      </c>
      <c r="T284" s="195">
        <f t="shared" si="33"/>
        <v>0</v>
      </c>
      <c r="AR284" s="196" t="s">
        <v>241</v>
      </c>
      <c r="AT284" s="196" t="s">
        <v>238</v>
      </c>
      <c r="AU284" s="196" t="s">
        <v>129</v>
      </c>
      <c r="AY284" s="15" t="s">
        <v>121</v>
      </c>
      <c r="BE284" s="197">
        <f t="shared" si="34"/>
        <v>0</v>
      </c>
      <c r="BF284" s="197">
        <f t="shared" si="35"/>
        <v>0</v>
      </c>
      <c r="BG284" s="197">
        <f t="shared" si="36"/>
        <v>0</v>
      </c>
      <c r="BH284" s="197">
        <f t="shared" si="37"/>
        <v>0</v>
      </c>
      <c r="BI284" s="197">
        <f t="shared" si="38"/>
        <v>0</v>
      </c>
      <c r="BJ284" s="15" t="s">
        <v>129</v>
      </c>
      <c r="BK284" s="197">
        <f t="shared" si="39"/>
        <v>0</v>
      </c>
      <c r="BL284" s="15" t="s">
        <v>219</v>
      </c>
      <c r="BM284" s="196" t="s">
        <v>565</v>
      </c>
    </row>
    <row r="285" spans="2:65" s="1" customFormat="1" ht="24" customHeight="1">
      <c r="B285" s="32"/>
      <c r="C285" s="221" t="s">
        <v>566</v>
      </c>
      <c r="D285" s="221" t="s">
        <v>238</v>
      </c>
      <c r="E285" s="222" t="s">
        <v>567</v>
      </c>
      <c r="F285" s="223" t="s">
        <v>568</v>
      </c>
      <c r="G285" s="224" t="s">
        <v>259</v>
      </c>
      <c r="H285" s="225">
        <v>3</v>
      </c>
      <c r="I285" s="226"/>
      <c r="J285" s="227">
        <f t="shared" si="30"/>
        <v>0</v>
      </c>
      <c r="K285" s="223" t="s">
        <v>127</v>
      </c>
      <c r="L285" s="228"/>
      <c r="M285" s="229" t="s">
        <v>1</v>
      </c>
      <c r="N285" s="230" t="s">
        <v>45</v>
      </c>
      <c r="O285" s="64"/>
      <c r="P285" s="194">
        <f t="shared" si="31"/>
        <v>0</v>
      </c>
      <c r="Q285" s="194">
        <v>1E-3</v>
      </c>
      <c r="R285" s="194">
        <f t="shared" si="32"/>
        <v>3.0000000000000001E-3</v>
      </c>
      <c r="S285" s="194">
        <v>0</v>
      </c>
      <c r="T285" s="195">
        <f t="shared" si="33"/>
        <v>0</v>
      </c>
      <c r="AR285" s="196" t="s">
        <v>241</v>
      </c>
      <c r="AT285" s="196" t="s">
        <v>238</v>
      </c>
      <c r="AU285" s="196" t="s">
        <v>129</v>
      </c>
      <c r="AY285" s="15" t="s">
        <v>121</v>
      </c>
      <c r="BE285" s="197">
        <f t="shared" si="34"/>
        <v>0</v>
      </c>
      <c r="BF285" s="197">
        <f t="shared" si="35"/>
        <v>0</v>
      </c>
      <c r="BG285" s="197">
        <f t="shared" si="36"/>
        <v>0</v>
      </c>
      <c r="BH285" s="197">
        <f t="shared" si="37"/>
        <v>0</v>
      </c>
      <c r="BI285" s="197">
        <f t="shared" si="38"/>
        <v>0</v>
      </c>
      <c r="BJ285" s="15" t="s">
        <v>129</v>
      </c>
      <c r="BK285" s="197">
        <f t="shared" si="39"/>
        <v>0</v>
      </c>
      <c r="BL285" s="15" t="s">
        <v>219</v>
      </c>
      <c r="BM285" s="196" t="s">
        <v>569</v>
      </c>
    </row>
    <row r="286" spans="2:65" s="1" customFormat="1" ht="24" customHeight="1">
      <c r="B286" s="32"/>
      <c r="C286" s="221" t="s">
        <v>570</v>
      </c>
      <c r="D286" s="221" t="s">
        <v>238</v>
      </c>
      <c r="E286" s="222" t="s">
        <v>571</v>
      </c>
      <c r="F286" s="223" t="s">
        <v>572</v>
      </c>
      <c r="G286" s="224" t="s">
        <v>573</v>
      </c>
      <c r="H286" s="225">
        <v>3</v>
      </c>
      <c r="I286" s="226"/>
      <c r="J286" s="227">
        <f t="shared" si="30"/>
        <v>0</v>
      </c>
      <c r="K286" s="223" t="s">
        <v>127</v>
      </c>
      <c r="L286" s="228"/>
      <c r="M286" s="229" t="s">
        <v>1</v>
      </c>
      <c r="N286" s="230" t="s">
        <v>45</v>
      </c>
      <c r="O286" s="64"/>
      <c r="P286" s="194">
        <f t="shared" si="31"/>
        <v>0</v>
      </c>
      <c r="Q286" s="194">
        <v>5.0000000000000001E-4</v>
      </c>
      <c r="R286" s="194">
        <f t="shared" si="32"/>
        <v>1.5E-3</v>
      </c>
      <c r="S286" s="194">
        <v>0</v>
      </c>
      <c r="T286" s="195">
        <f t="shared" si="33"/>
        <v>0</v>
      </c>
      <c r="AR286" s="196" t="s">
        <v>241</v>
      </c>
      <c r="AT286" s="196" t="s">
        <v>238</v>
      </c>
      <c r="AU286" s="196" t="s">
        <v>129</v>
      </c>
      <c r="AY286" s="15" t="s">
        <v>121</v>
      </c>
      <c r="BE286" s="197">
        <f t="shared" si="34"/>
        <v>0</v>
      </c>
      <c r="BF286" s="197">
        <f t="shared" si="35"/>
        <v>0</v>
      </c>
      <c r="BG286" s="197">
        <f t="shared" si="36"/>
        <v>0</v>
      </c>
      <c r="BH286" s="197">
        <f t="shared" si="37"/>
        <v>0</v>
      </c>
      <c r="BI286" s="197">
        <f t="shared" si="38"/>
        <v>0</v>
      </c>
      <c r="BJ286" s="15" t="s">
        <v>129</v>
      </c>
      <c r="BK286" s="197">
        <f t="shared" si="39"/>
        <v>0</v>
      </c>
      <c r="BL286" s="15" t="s">
        <v>219</v>
      </c>
      <c r="BM286" s="196" t="s">
        <v>574</v>
      </c>
    </row>
    <row r="287" spans="2:65" s="1" customFormat="1" ht="16.5" customHeight="1">
      <c r="B287" s="32"/>
      <c r="C287" s="221" t="s">
        <v>575</v>
      </c>
      <c r="D287" s="221" t="s">
        <v>238</v>
      </c>
      <c r="E287" s="222" t="s">
        <v>576</v>
      </c>
      <c r="F287" s="223" t="s">
        <v>577</v>
      </c>
      <c r="G287" s="224" t="s">
        <v>573</v>
      </c>
      <c r="H287" s="225">
        <v>2</v>
      </c>
      <c r="I287" s="226"/>
      <c r="J287" s="227">
        <f t="shared" si="30"/>
        <v>0</v>
      </c>
      <c r="K287" s="223" t="s">
        <v>127</v>
      </c>
      <c r="L287" s="228"/>
      <c r="M287" s="229" t="s">
        <v>1</v>
      </c>
      <c r="N287" s="230" t="s">
        <v>45</v>
      </c>
      <c r="O287" s="64"/>
      <c r="P287" s="194">
        <f t="shared" si="31"/>
        <v>0</v>
      </c>
      <c r="Q287" s="194">
        <v>1.4999999999999999E-4</v>
      </c>
      <c r="R287" s="194">
        <f t="shared" si="32"/>
        <v>2.9999999999999997E-4</v>
      </c>
      <c r="S287" s="194">
        <v>0</v>
      </c>
      <c r="T287" s="195">
        <f t="shared" si="33"/>
        <v>0</v>
      </c>
      <c r="AR287" s="196" t="s">
        <v>241</v>
      </c>
      <c r="AT287" s="196" t="s">
        <v>238</v>
      </c>
      <c r="AU287" s="196" t="s">
        <v>129</v>
      </c>
      <c r="AY287" s="15" t="s">
        <v>121</v>
      </c>
      <c r="BE287" s="197">
        <f t="shared" si="34"/>
        <v>0</v>
      </c>
      <c r="BF287" s="197">
        <f t="shared" si="35"/>
        <v>0</v>
      </c>
      <c r="BG287" s="197">
        <f t="shared" si="36"/>
        <v>0</v>
      </c>
      <c r="BH287" s="197">
        <f t="shared" si="37"/>
        <v>0</v>
      </c>
      <c r="BI287" s="197">
        <f t="shared" si="38"/>
        <v>0</v>
      </c>
      <c r="BJ287" s="15" t="s">
        <v>129</v>
      </c>
      <c r="BK287" s="197">
        <f t="shared" si="39"/>
        <v>0</v>
      </c>
      <c r="BL287" s="15" t="s">
        <v>219</v>
      </c>
      <c r="BM287" s="196" t="s">
        <v>578</v>
      </c>
    </row>
    <row r="288" spans="2:65" s="1" customFormat="1" ht="16.5" customHeight="1">
      <c r="B288" s="32"/>
      <c r="C288" s="185" t="s">
        <v>579</v>
      </c>
      <c r="D288" s="185" t="s">
        <v>123</v>
      </c>
      <c r="E288" s="186" t="s">
        <v>580</v>
      </c>
      <c r="F288" s="187" t="s">
        <v>581</v>
      </c>
      <c r="G288" s="188" t="s">
        <v>526</v>
      </c>
      <c r="H288" s="189">
        <v>2</v>
      </c>
      <c r="I288" s="190"/>
      <c r="J288" s="191">
        <f t="shared" si="30"/>
        <v>0</v>
      </c>
      <c r="K288" s="187" t="s">
        <v>127</v>
      </c>
      <c r="L288" s="36"/>
      <c r="M288" s="192" t="s">
        <v>1</v>
      </c>
      <c r="N288" s="193" t="s">
        <v>45</v>
      </c>
      <c r="O288" s="64"/>
      <c r="P288" s="194">
        <f t="shared" si="31"/>
        <v>0</v>
      </c>
      <c r="Q288" s="194">
        <v>0</v>
      </c>
      <c r="R288" s="194">
        <f t="shared" si="32"/>
        <v>0</v>
      </c>
      <c r="S288" s="194">
        <v>1.9460000000000002E-2</v>
      </c>
      <c r="T288" s="195">
        <f t="shared" si="33"/>
        <v>3.8920000000000003E-2</v>
      </c>
      <c r="AR288" s="196" t="s">
        <v>219</v>
      </c>
      <c r="AT288" s="196" t="s">
        <v>123</v>
      </c>
      <c r="AU288" s="196" t="s">
        <v>129</v>
      </c>
      <c r="AY288" s="15" t="s">
        <v>121</v>
      </c>
      <c r="BE288" s="197">
        <f t="shared" si="34"/>
        <v>0</v>
      </c>
      <c r="BF288" s="197">
        <f t="shared" si="35"/>
        <v>0</v>
      </c>
      <c r="BG288" s="197">
        <f t="shared" si="36"/>
        <v>0</v>
      </c>
      <c r="BH288" s="197">
        <f t="shared" si="37"/>
        <v>0</v>
      </c>
      <c r="BI288" s="197">
        <f t="shared" si="38"/>
        <v>0</v>
      </c>
      <c r="BJ288" s="15" t="s">
        <v>129</v>
      </c>
      <c r="BK288" s="197">
        <f t="shared" si="39"/>
        <v>0</v>
      </c>
      <c r="BL288" s="15" t="s">
        <v>219</v>
      </c>
      <c r="BM288" s="196" t="s">
        <v>582</v>
      </c>
    </row>
    <row r="289" spans="2:65" s="1" customFormat="1" ht="16.5" customHeight="1">
      <c r="B289" s="32"/>
      <c r="C289" s="185" t="s">
        <v>583</v>
      </c>
      <c r="D289" s="185" t="s">
        <v>123</v>
      </c>
      <c r="E289" s="186" t="s">
        <v>584</v>
      </c>
      <c r="F289" s="187" t="s">
        <v>585</v>
      </c>
      <c r="G289" s="188" t="s">
        <v>526</v>
      </c>
      <c r="H289" s="189">
        <v>1</v>
      </c>
      <c r="I289" s="190"/>
      <c r="J289" s="191">
        <f t="shared" si="30"/>
        <v>0</v>
      </c>
      <c r="K289" s="187" t="s">
        <v>127</v>
      </c>
      <c r="L289" s="36"/>
      <c r="M289" s="192" t="s">
        <v>1</v>
      </c>
      <c r="N289" s="193" t="s">
        <v>45</v>
      </c>
      <c r="O289" s="64"/>
      <c r="P289" s="194">
        <f t="shared" si="31"/>
        <v>0</v>
      </c>
      <c r="Q289" s="194">
        <v>0</v>
      </c>
      <c r="R289" s="194">
        <f t="shared" si="32"/>
        <v>0</v>
      </c>
      <c r="S289" s="194">
        <v>6.6E-3</v>
      </c>
      <c r="T289" s="195">
        <f t="shared" si="33"/>
        <v>6.6E-3</v>
      </c>
      <c r="AR289" s="196" t="s">
        <v>219</v>
      </c>
      <c r="AT289" s="196" t="s">
        <v>123</v>
      </c>
      <c r="AU289" s="196" t="s">
        <v>129</v>
      </c>
      <c r="AY289" s="15" t="s">
        <v>121</v>
      </c>
      <c r="BE289" s="197">
        <f t="shared" si="34"/>
        <v>0</v>
      </c>
      <c r="BF289" s="197">
        <f t="shared" si="35"/>
        <v>0</v>
      </c>
      <c r="BG289" s="197">
        <f t="shared" si="36"/>
        <v>0</v>
      </c>
      <c r="BH289" s="197">
        <f t="shared" si="37"/>
        <v>0</v>
      </c>
      <c r="BI289" s="197">
        <f t="shared" si="38"/>
        <v>0</v>
      </c>
      <c r="BJ289" s="15" t="s">
        <v>129</v>
      </c>
      <c r="BK289" s="197">
        <f t="shared" si="39"/>
        <v>0</v>
      </c>
      <c r="BL289" s="15" t="s">
        <v>219</v>
      </c>
      <c r="BM289" s="196" t="s">
        <v>586</v>
      </c>
    </row>
    <row r="290" spans="2:65" s="1" customFormat="1" ht="24" customHeight="1">
      <c r="B290" s="32"/>
      <c r="C290" s="185" t="s">
        <v>587</v>
      </c>
      <c r="D290" s="185" t="s">
        <v>123</v>
      </c>
      <c r="E290" s="186" t="s">
        <v>588</v>
      </c>
      <c r="F290" s="187" t="s">
        <v>589</v>
      </c>
      <c r="G290" s="188" t="s">
        <v>526</v>
      </c>
      <c r="H290" s="189">
        <v>1</v>
      </c>
      <c r="I290" s="190"/>
      <c r="J290" s="191">
        <f t="shared" si="30"/>
        <v>0</v>
      </c>
      <c r="K290" s="187" t="s">
        <v>127</v>
      </c>
      <c r="L290" s="36"/>
      <c r="M290" s="192" t="s">
        <v>1</v>
      </c>
      <c r="N290" s="193" t="s">
        <v>45</v>
      </c>
      <c r="O290" s="64"/>
      <c r="P290" s="194">
        <f t="shared" si="31"/>
        <v>0</v>
      </c>
      <c r="Q290" s="194">
        <v>1.528E-2</v>
      </c>
      <c r="R290" s="194">
        <f t="shared" si="32"/>
        <v>1.528E-2</v>
      </c>
      <c r="S290" s="194">
        <v>0</v>
      </c>
      <c r="T290" s="195">
        <f t="shared" si="33"/>
        <v>0</v>
      </c>
      <c r="AR290" s="196" t="s">
        <v>219</v>
      </c>
      <c r="AT290" s="196" t="s">
        <v>123</v>
      </c>
      <c r="AU290" s="196" t="s">
        <v>129</v>
      </c>
      <c r="AY290" s="15" t="s">
        <v>121</v>
      </c>
      <c r="BE290" s="197">
        <f t="shared" si="34"/>
        <v>0</v>
      </c>
      <c r="BF290" s="197">
        <f t="shared" si="35"/>
        <v>0</v>
      </c>
      <c r="BG290" s="197">
        <f t="shared" si="36"/>
        <v>0</v>
      </c>
      <c r="BH290" s="197">
        <f t="shared" si="37"/>
        <v>0</v>
      </c>
      <c r="BI290" s="197">
        <f t="shared" si="38"/>
        <v>0</v>
      </c>
      <c r="BJ290" s="15" t="s">
        <v>129</v>
      </c>
      <c r="BK290" s="197">
        <f t="shared" si="39"/>
        <v>0</v>
      </c>
      <c r="BL290" s="15" t="s">
        <v>219</v>
      </c>
      <c r="BM290" s="196" t="s">
        <v>590</v>
      </c>
    </row>
    <row r="291" spans="2:65" s="1" customFormat="1" ht="36" customHeight="1">
      <c r="B291" s="32"/>
      <c r="C291" s="185" t="s">
        <v>591</v>
      </c>
      <c r="D291" s="185" t="s">
        <v>123</v>
      </c>
      <c r="E291" s="186" t="s">
        <v>592</v>
      </c>
      <c r="F291" s="187" t="s">
        <v>593</v>
      </c>
      <c r="G291" s="188" t="s">
        <v>526</v>
      </c>
      <c r="H291" s="189">
        <v>2</v>
      </c>
      <c r="I291" s="190"/>
      <c r="J291" s="191">
        <f t="shared" si="30"/>
        <v>0</v>
      </c>
      <c r="K291" s="187" t="s">
        <v>127</v>
      </c>
      <c r="L291" s="36"/>
      <c r="M291" s="192" t="s">
        <v>1</v>
      </c>
      <c r="N291" s="193" t="s">
        <v>45</v>
      </c>
      <c r="O291" s="64"/>
      <c r="P291" s="194">
        <f t="shared" si="31"/>
        <v>0</v>
      </c>
      <c r="Q291" s="194">
        <v>1.196E-2</v>
      </c>
      <c r="R291" s="194">
        <f t="shared" si="32"/>
        <v>2.392E-2</v>
      </c>
      <c r="S291" s="194">
        <v>0</v>
      </c>
      <c r="T291" s="195">
        <f t="shared" si="33"/>
        <v>0</v>
      </c>
      <c r="AR291" s="196" t="s">
        <v>219</v>
      </c>
      <c r="AT291" s="196" t="s">
        <v>123</v>
      </c>
      <c r="AU291" s="196" t="s">
        <v>129</v>
      </c>
      <c r="AY291" s="15" t="s">
        <v>121</v>
      </c>
      <c r="BE291" s="197">
        <f t="shared" si="34"/>
        <v>0</v>
      </c>
      <c r="BF291" s="197">
        <f t="shared" si="35"/>
        <v>0</v>
      </c>
      <c r="BG291" s="197">
        <f t="shared" si="36"/>
        <v>0</v>
      </c>
      <c r="BH291" s="197">
        <f t="shared" si="37"/>
        <v>0</v>
      </c>
      <c r="BI291" s="197">
        <f t="shared" si="38"/>
        <v>0</v>
      </c>
      <c r="BJ291" s="15" t="s">
        <v>129</v>
      </c>
      <c r="BK291" s="197">
        <f t="shared" si="39"/>
        <v>0</v>
      </c>
      <c r="BL291" s="15" t="s">
        <v>219</v>
      </c>
      <c r="BM291" s="196" t="s">
        <v>594</v>
      </c>
    </row>
    <row r="292" spans="2:65" s="1" customFormat="1" ht="24" customHeight="1">
      <c r="B292" s="32"/>
      <c r="C292" s="185" t="s">
        <v>595</v>
      </c>
      <c r="D292" s="185" t="s">
        <v>123</v>
      </c>
      <c r="E292" s="186" t="s">
        <v>596</v>
      </c>
      <c r="F292" s="187" t="s">
        <v>597</v>
      </c>
      <c r="G292" s="188" t="s">
        <v>526</v>
      </c>
      <c r="H292" s="189">
        <v>1</v>
      </c>
      <c r="I292" s="190"/>
      <c r="J292" s="191">
        <f t="shared" si="30"/>
        <v>0</v>
      </c>
      <c r="K292" s="187" t="s">
        <v>1</v>
      </c>
      <c r="L292" s="36"/>
      <c r="M292" s="192" t="s">
        <v>1</v>
      </c>
      <c r="N292" s="193" t="s">
        <v>45</v>
      </c>
      <c r="O292" s="64"/>
      <c r="P292" s="194">
        <f t="shared" si="31"/>
        <v>0</v>
      </c>
      <c r="Q292" s="194">
        <v>0.112</v>
      </c>
      <c r="R292" s="194">
        <f t="shared" si="32"/>
        <v>0.112</v>
      </c>
      <c r="S292" s="194">
        <v>0</v>
      </c>
      <c r="T292" s="195">
        <f t="shared" si="33"/>
        <v>0</v>
      </c>
      <c r="AR292" s="196" t="s">
        <v>219</v>
      </c>
      <c r="AT292" s="196" t="s">
        <v>123</v>
      </c>
      <c r="AU292" s="196" t="s">
        <v>129</v>
      </c>
      <c r="AY292" s="15" t="s">
        <v>121</v>
      </c>
      <c r="BE292" s="197">
        <f t="shared" si="34"/>
        <v>0</v>
      </c>
      <c r="BF292" s="197">
        <f t="shared" si="35"/>
        <v>0</v>
      </c>
      <c r="BG292" s="197">
        <f t="shared" si="36"/>
        <v>0</v>
      </c>
      <c r="BH292" s="197">
        <f t="shared" si="37"/>
        <v>0</v>
      </c>
      <c r="BI292" s="197">
        <f t="shared" si="38"/>
        <v>0</v>
      </c>
      <c r="BJ292" s="15" t="s">
        <v>129</v>
      </c>
      <c r="BK292" s="197">
        <f t="shared" si="39"/>
        <v>0</v>
      </c>
      <c r="BL292" s="15" t="s">
        <v>219</v>
      </c>
      <c r="BM292" s="196" t="s">
        <v>598</v>
      </c>
    </row>
    <row r="293" spans="2:65" s="1" customFormat="1" ht="24" customHeight="1">
      <c r="B293" s="32"/>
      <c r="C293" s="185" t="s">
        <v>599</v>
      </c>
      <c r="D293" s="185" t="s">
        <v>123</v>
      </c>
      <c r="E293" s="186" t="s">
        <v>600</v>
      </c>
      <c r="F293" s="187" t="s">
        <v>601</v>
      </c>
      <c r="G293" s="188" t="s">
        <v>526</v>
      </c>
      <c r="H293" s="189">
        <v>1</v>
      </c>
      <c r="I293" s="190"/>
      <c r="J293" s="191">
        <f t="shared" si="30"/>
        <v>0</v>
      </c>
      <c r="K293" s="187" t="s">
        <v>127</v>
      </c>
      <c r="L293" s="36"/>
      <c r="M293" s="192" t="s">
        <v>1</v>
      </c>
      <c r="N293" s="193" t="s">
        <v>45</v>
      </c>
      <c r="O293" s="64"/>
      <c r="P293" s="194">
        <f t="shared" si="31"/>
        <v>0</v>
      </c>
      <c r="Q293" s="194">
        <v>0</v>
      </c>
      <c r="R293" s="194">
        <f t="shared" si="32"/>
        <v>0</v>
      </c>
      <c r="S293" s="194">
        <v>9.1999999999999998E-3</v>
      </c>
      <c r="T293" s="195">
        <f t="shared" si="33"/>
        <v>9.1999999999999998E-3</v>
      </c>
      <c r="AR293" s="196" t="s">
        <v>219</v>
      </c>
      <c r="AT293" s="196" t="s">
        <v>123</v>
      </c>
      <c r="AU293" s="196" t="s">
        <v>129</v>
      </c>
      <c r="AY293" s="15" t="s">
        <v>121</v>
      </c>
      <c r="BE293" s="197">
        <f t="shared" si="34"/>
        <v>0</v>
      </c>
      <c r="BF293" s="197">
        <f t="shared" si="35"/>
        <v>0</v>
      </c>
      <c r="BG293" s="197">
        <f t="shared" si="36"/>
        <v>0</v>
      </c>
      <c r="BH293" s="197">
        <f t="shared" si="37"/>
        <v>0</v>
      </c>
      <c r="BI293" s="197">
        <f t="shared" si="38"/>
        <v>0</v>
      </c>
      <c r="BJ293" s="15" t="s">
        <v>129</v>
      </c>
      <c r="BK293" s="197">
        <f t="shared" si="39"/>
        <v>0</v>
      </c>
      <c r="BL293" s="15" t="s">
        <v>219</v>
      </c>
      <c r="BM293" s="196" t="s">
        <v>602</v>
      </c>
    </row>
    <row r="294" spans="2:65" s="1" customFormat="1" ht="24" customHeight="1">
      <c r="B294" s="32"/>
      <c r="C294" s="185" t="s">
        <v>603</v>
      </c>
      <c r="D294" s="185" t="s">
        <v>123</v>
      </c>
      <c r="E294" s="186" t="s">
        <v>604</v>
      </c>
      <c r="F294" s="187" t="s">
        <v>605</v>
      </c>
      <c r="G294" s="188" t="s">
        <v>526</v>
      </c>
      <c r="H294" s="189">
        <v>1</v>
      </c>
      <c r="I294" s="190"/>
      <c r="J294" s="191">
        <f t="shared" si="30"/>
        <v>0</v>
      </c>
      <c r="K294" s="187" t="s">
        <v>127</v>
      </c>
      <c r="L294" s="36"/>
      <c r="M294" s="192" t="s">
        <v>1</v>
      </c>
      <c r="N294" s="193" t="s">
        <v>45</v>
      </c>
      <c r="O294" s="64"/>
      <c r="P294" s="194">
        <f t="shared" si="31"/>
        <v>0</v>
      </c>
      <c r="Q294" s="194">
        <v>4.2999999999999999E-4</v>
      </c>
      <c r="R294" s="194">
        <f t="shared" si="32"/>
        <v>4.2999999999999999E-4</v>
      </c>
      <c r="S294" s="194">
        <v>0</v>
      </c>
      <c r="T294" s="195">
        <f t="shared" si="33"/>
        <v>0</v>
      </c>
      <c r="AR294" s="196" t="s">
        <v>219</v>
      </c>
      <c r="AT294" s="196" t="s">
        <v>123</v>
      </c>
      <c r="AU294" s="196" t="s">
        <v>129</v>
      </c>
      <c r="AY294" s="15" t="s">
        <v>121</v>
      </c>
      <c r="BE294" s="197">
        <f t="shared" si="34"/>
        <v>0</v>
      </c>
      <c r="BF294" s="197">
        <f t="shared" si="35"/>
        <v>0</v>
      </c>
      <c r="BG294" s="197">
        <f t="shared" si="36"/>
        <v>0</v>
      </c>
      <c r="BH294" s="197">
        <f t="shared" si="37"/>
        <v>0</v>
      </c>
      <c r="BI294" s="197">
        <f t="shared" si="38"/>
        <v>0</v>
      </c>
      <c r="BJ294" s="15" t="s">
        <v>129</v>
      </c>
      <c r="BK294" s="197">
        <f t="shared" si="39"/>
        <v>0</v>
      </c>
      <c r="BL294" s="15" t="s">
        <v>219</v>
      </c>
      <c r="BM294" s="196" t="s">
        <v>606</v>
      </c>
    </row>
    <row r="295" spans="2:65" s="1" customFormat="1" ht="16.5" customHeight="1">
      <c r="B295" s="32"/>
      <c r="C295" s="221" t="s">
        <v>607</v>
      </c>
      <c r="D295" s="221" t="s">
        <v>238</v>
      </c>
      <c r="E295" s="222" t="s">
        <v>608</v>
      </c>
      <c r="F295" s="223" t="s">
        <v>609</v>
      </c>
      <c r="G295" s="224" t="s">
        <v>259</v>
      </c>
      <c r="H295" s="225">
        <v>1</v>
      </c>
      <c r="I295" s="226"/>
      <c r="J295" s="227">
        <f t="shared" si="30"/>
        <v>0</v>
      </c>
      <c r="K295" s="223" t="s">
        <v>127</v>
      </c>
      <c r="L295" s="228"/>
      <c r="M295" s="229" t="s">
        <v>1</v>
      </c>
      <c r="N295" s="230" t="s">
        <v>45</v>
      </c>
      <c r="O295" s="64"/>
      <c r="P295" s="194">
        <f t="shared" si="31"/>
        <v>0</v>
      </c>
      <c r="Q295" s="194">
        <v>6.4999999999999997E-3</v>
      </c>
      <c r="R295" s="194">
        <f t="shared" si="32"/>
        <v>6.4999999999999997E-3</v>
      </c>
      <c r="S295" s="194">
        <v>0</v>
      </c>
      <c r="T295" s="195">
        <f t="shared" si="33"/>
        <v>0</v>
      </c>
      <c r="AR295" s="196" t="s">
        <v>241</v>
      </c>
      <c r="AT295" s="196" t="s">
        <v>238</v>
      </c>
      <c r="AU295" s="196" t="s">
        <v>129</v>
      </c>
      <c r="AY295" s="15" t="s">
        <v>121</v>
      </c>
      <c r="BE295" s="197">
        <f t="shared" si="34"/>
        <v>0</v>
      </c>
      <c r="BF295" s="197">
        <f t="shared" si="35"/>
        <v>0</v>
      </c>
      <c r="BG295" s="197">
        <f t="shared" si="36"/>
        <v>0</v>
      </c>
      <c r="BH295" s="197">
        <f t="shared" si="37"/>
        <v>0</v>
      </c>
      <c r="BI295" s="197">
        <f t="shared" si="38"/>
        <v>0</v>
      </c>
      <c r="BJ295" s="15" t="s">
        <v>129</v>
      </c>
      <c r="BK295" s="197">
        <f t="shared" si="39"/>
        <v>0</v>
      </c>
      <c r="BL295" s="15" t="s">
        <v>219</v>
      </c>
      <c r="BM295" s="196" t="s">
        <v>610</v>
      </c>
    </row>
    <row r="296" spans="2:65" s="1" customFormat="1" ht="24" customHeight="1">
      <c r="B296" s="32"/>
      <c r="C296" s="185" t="s">
        <v>611</v>
      </c>
      <c r="D296" s="185" t="s">
        <v>123</v>
      </c>
      <c r="E296" s="186" t="s">
        <v>612</v>
      </c>
      <c r="F296" s="187" t="s">
        <v>613</v>
      </c>
      <c r="G296" s="188" t="s">
        <v>526</v>
      </c>
      <c r="H296" s="189">
        <v>1</v>
      </c>
      <c r="I296" s="190"/>
      <c r="J296" s="191">
        <f t="shared" si="30"/>
        <v>0</v>
      </c>
      <c r="K296" s="187" t="s">
        <v>127</v>
      </c>
      <c r="L296" s="36"/>
      <c r="M296" s="192" t="s">
        <v>1</v>
      </c>
      <c r="N296" s="193" t="s">
        <v>45</v>
      </c>
      <c r="O296" s="64"/>
      <c r="P296" s="194">
        <f t="shared" si="31"/>
        <v>0</v>
      </c>
      <c r="Q296" s="194">
        <v>0</v>
      </c>
      <c r="R296" s="194">
        <f t="shared" si="32"/>
        <v>0</v>
      </c>
      <c r="S296" s="194">
        <v>3.4700000000000002E-2</v>
      </c>
      <c r="T296" s="195">
        <f t="shared" si="33"/>
        <v>3.4700000000000002E-2</v>
      </c>
      <c r="AR296" s="196" t="s">
        <v>219</v>
      </c>
      <c r="AT296" s="196" t="s">
        <v>123</v>
      </c>
      <c r="AU296" s="196" t="s">
        <v>129</v>
      </c>
      <c r="AY296" s="15" t="s">
        <v>121</v>
      </c>
      <c r="BE296" s="197">
        <f t="shared" si="34"/>
        <v>0</v>
      </c>
      <c r="BF296" s="197">
        <f t="shared" si="35"/>
        <v>0</v>
      </c>
      <c r="BG296" s="197">
        <f t="shared" si="36"/>
        <v>0</v>
      </c>
      <c r="BH296" s="197">
        <f t="shared" si="37"/>
        <v>0</v>
      </c>
      <c r="BI296" s="197">
        <f t="shared" si="38"/>
        <v>0</v>
      </c>
      <c r="BJ296" s="15" t="s">
        <v>129</v>
      </c>
      <c r="BK296" s="197">
        <f t="shared" si="39"/>
        <v>0</v>
      </c>
      <c r="BL296" s="15" t="s">
        <v>219</v>
      </c>
      <c r="BM296" s="196" t="s">
        <v>614</v>
      </c>
    </row>
    <row r="297" spans="2:65" s="1" customFormat="1" ht="24" customHeight="1">
      <c r="B297" s="32"/>
      <c r="C297" s="185" t="s">
        <v>615</v>
      </c>
      <c r="D297" s="185" t="s">
        <v>123</v>
      </c>
      <c r="E297" s="186" t="s">
        <v>616</v>
      </c>
      <c r="F297" s="187" t="s">
        <v>617</v>
      </c>
      <c r="G297" s="188" t="s">
        <v>526</v>
      </c>
      <c r="H297" s="189">
        <v>1</v>
      </c>
      <c r="I297" s="190"/>
      <c r="J297" s="191">
        <f t="shared" si="30"/>
        <v>0</v>
      </c>
      <c r="K297" s="187" t="s">
        <v>127</v>
      </c>
      <c r="L297" s="36"/>
      <c r="M297" s="192" t="s">
        <v>1</v>
      </c>
      <c r="N297" s="193" t="s">
        <v>45</v>
      </c>
      <c r="O297" s="64"/>
      <c r="P297" s="194">
        <f t="shared" si="31"/>
        <v>0</v>
      </c>
      <c r="Q297" s="194">
        <v>1.47E-2</v>
      </c>
      <c r="R297" s="194">
        <f t="shared" si="32"/>
        <v>1.47E-2</v>
      </c>
      <c r="S297" s="194">
        <v>0</v>
      </c>
      <c r="T297" s="195">
        <f t="shared" si="33"/>
        <v>0</v>
      </c>
      <c r="AR297" s="196" t="s">
        <v>219</v>
      </c>
      <c r="AT297" s="196" t="s">
        <v>123</v>
      </c>
      <c r="AU297" s="196" t="s">
        <v>129</v>
      </c>
      <c r="AY297" s="15" t="s">
        <v>121</v>
      </c>
      <c r="BE297" s="197">
        <f t="shared" si="34"/>
        <v>0</v>
      </c>
      <c r="BF297" s="197">
        <f t="shared" si="35"/>
        <v>0</v>
      </c>
      <c r="BG297" s="197">
        <f t="shared" si="36"/>
        <v>0</v>
      </c>
      <c r="BH297" s="197">
        <f t="shared" si="37"/>
        <v>0</v>
      </c>
      <c r="BI297" s="197">
        <f t="shared" si="38"/>
        <v>0</v>
      </c>
      <c r="BJ297" s="15" t="s">
        <v>129</v>
      </c>
      <c r="BK297" s="197">
        <f t="shared" si="39"/>
        <v>0</v>
      </c>
      <c r="BL297" s="15" t="s">
        <v>219</v>
      </c>
      <c r="BM297" s="196" t="s">
        <v>618</v>
      </c>
    </row>
    <row r="298" spans="2:65" s="1" customFormat="1" ht="36" customHeight="1">
      <c r="B298" s="32"/>
      <c r="C298" s="185" t="s">
        <v>619</v>
      </c>
      <c r="D298" s="185" t="s">
        <v>123</v>
      </c>
      <c r="E298" s="186" t="s">
        <v>620</v>
      </c>
      <c r="F298" s="187" t="s">
        <v>621</v>
      </c>
      <c r="G298" s="188" t="s">
        <v>217</v>
      </c>
      <c r="H298" s="189">
        <v>3.5310000000000001</v>
      </c>
      <c r="I298" s="190"/>
      <c r="J298" s="191">
        <f t="shared" si="30"/>
        <v>0</v>
      </c>
      <c r="K298" s="187" t="s">
        <v>127</v>
      </c>
      <c r="L298" s="36"/>
      <c r="M298" s="192" t="s">
        <v>1</v>
      </c>
      <c r="N298" s="193" t="s">
        <v>45</v>
      </c>
      <c r="O298" s="64"/>
      <c r="P298" s="194">
        <f t="shared" si="31"/>
        <v>0</v>
      </c>
      <c r="Q298" s="194">
        <v>0</v>
      </c>
      <c r="R298" s="194">
        <f t="shared" si="32"/>
        <v>0</v>
      </c>
      <c r="S298" s="194">
        <v>0</v>
      </c>
      <c r="T298" s="195">
        <f t="shared" si="33"/>
        <v>0</v>
      </c>
      <c r="AR298" s="196" t="s">
        <v>219</v>
      </c>
      <c r="AT298" s="196" t="s">
        <v>123</v>
      </c>
      <c r="AU298" s="196" t="s">
        <v>129</v>
      </c>
      <c r="AY298" s="15" t="s">
        <v>121</v>
      </c>
      <c r="BE298" s="197">
        <f t="shared" si="34"/>
        <v>0</v>
      </c>
      <c r="BF298" s="197">
        <f t="shared" si="35"/>
        <v>0</v>
      </c>
      <c r="BG298" s="197">
        <f t="shared" si="36"/>
        <v>0</v>
      </c>
      <c r="BH298" s="197">
        <f t="shared" si="37"/>
        <v>0</v>
      </c>
      <c r="BI298" s="197">
        <f t="shared" si="38"/>
        <v>0</v>
      </c>
      <c r="BJ298" s="15" t="s">
        <v>129</v>
      </c>
      <c r="BK298" s="197">
        <f t="shared" si="39"/>
        <v>0</v>
      </c>
      <c r="BL298" s="15" t="s">
        <v>219</v>
      </c>
      <c r="BM298" s="196" t="s">
        <v>622</v>
      </c>
    </row>
    <row r="299" spans="2:65" s="1" customFormat="1" ht="24" customHeight="1">
      <c r="B299" s="32"/>
      <c r="C299" s="185" t="s">
        <v>623</v>
      </c>
      <c r="D299" s="185" t="s">
        <v>123</v>
      </c>
      <c r="E299" s="186" t="s">
        <v>624</v>
      </c>
      <c r="F299" s="187" t="s">
        <v>625</v>
      </c>
      <c r="G299" s="188" t="s">
        <v>526</v>
      </c>
      <c r="H299" s="189">
        <v>10</v>
      </c>
      <c r="I299" s="190"/>
      <c r="J299" s="191">
        <f t="shared" si="30"/>
        <v>0</v>
      </c>
      <c r="K299" s="187" t="s">
        <v>150</v>
      </c>
      <c r="L299" s="36"/>
      <c r="M299" s="192" t="s">
        <v>1</v>
      </c>
      <c r="N299" s="193" t="s">
        <v>45</v>
      </c>
      <c r="O299" s="64"/>
      <c r="P299" s="194">
        <f t="shared" si="31"/>
        <v>0</v>
      </c>
      <c r="Q299" s="194">
        <v>2.9999999999999997E-4</v>
      </c>
      <c r="R299" s="194">
        <f t="shared" si="32"/>
        <v>2.9999999999999996E-3</v>
      </c>
      <c r="S299" s="194">
        <v>0</v>
      </c>
      <c r="T299" s="195">
        <f t="shared" si="33"/>
        <v>0</v>
      </c>
      <c r="AR299" s="196" t="s">
        <v>219</v>
      </c>
      <c r="AT299" s="196" t="s">
        <v>123</v>
      </c>
      <c r="AU299" s="196" t="s">
        <v>129</v>
      </c>
      <c r="AY299" s="15" t="s">
        <v>121</v>
      </c>
      <c r="BE299" s="197">
        <f t="shared" si="34"/>
        <v>0</v>
      </c>
      <c r="BF299" s="197">
        <f t="shared" si="35"/>
        <v>0</v>
      </c>
      <c r="BG299" s="197">
        <f t="shared" si="36"/>
        <v>0</v>
      </c>
      <c r="BH299" s="197">
        <f t="shared" si="37"/>
        <v>0</v>
      </c>
      <c r="BI299" s="197">
        <f t="shared" si="38"/>
        <v>0</v>
      </c>
      <c r="BJ299" s="15" t="s">
        <v>129</v>
      </c>
      <c r="BK299" s="197">
        <f t="shared" si="39"/>
        <v>0</v>
      </c>
      <c r="BL299" s="15" t="s">
        <v>219</v>
      </c>
      <c r="BM299" s="196" t="s">
        <v>626</v>
      </c>
    </row>
    <row r="300" spans="2:65" s="1" customFormat="1" ht="24" customHeight="1">
      <c r="B300" s="32"/>
      <c r="C300" s="185" t="s">
        <v>627</v>
      </c>
      <c r="D300" s="185" t="s">
        <v>123</v>
      </c>
      <c r="E300" s="186" t="s">
        <v>628</v>
      </c>
      <c r="F300" s="187" t="s">
        <v>629</v>
      </c>
      <c r="G300" s="188" t="s">
        <v>259</v>
      </c>
      <c r="H300" s="189">
        <v>4</v>
      </c>
      <c r="I300" s="190"/>
      <c r="J300" s="191">
        <f t="shared" si="30"/>
        <v>0</v>
      </c>
      <c r="K300" s="187" t="s">
        <v>168</v>
      </c>
      <c r="L300" s="36"/>
      <c r="M300" s="192" t="s">
        <v>1</v>
      </c>
      <c r="N300" s="193" t="s">
        <v>45</v>
      </c>
      <c r="O300" s="64"/>
      <c r="P300" s="194">
        <f t="shared" si="31"/>
        <v>0</v>
      </c>
      <c r="Q300" s="194">
        <v>1.09E-3</v>
      </c>
      <c r="R300" s="194">
        <f t="shared" si="32"/>
        <v>4.3600000000000002E-3</v>
      </c>
      <c r="S300" s="194">
        <v>0</v>
      </c>
      <c r="T300" s="195">
        <f t="shared" si="33"/>
        <v>0</v>
      </c>
      <c r="AR300" s="196" t="s">
        <v>219</v>
      </c>
      <c r="AT300" s="196" t="s">
        <v>123</v>
      </c>
      <c r="AU300" s="196" t="s">
        <v>129</v>
      </c>
      <c r="AY300" s="15" t="s">
        <v>121</v>
      </c>
      <c r="BE300" s="197">
        <f t="shared" si="34"/>
        <v>0</v>
      </c>
      <c r="BF300" s="197">
        <f t="shared" si="35"/>
        <v>0</v>
      </c>
      <c r="BG300" s="197">
        <f t="shared" si="36"/>
        <v>0</v>
      </c>
      <c r="BH300" s="197">
        <f t="shared" si="37"/>
        <v>0</v>
      </c>
      <c r="BI300" s="197">
        <f t="shared" si="38"/>
        <v>0</v>
      </c>
      <c r="BJ300" s="15" t="s">
        <v>129</v>
      </c>
      <c r="BK300" s="197">
        <f t="shared" si="39"/>
        <v>0</v>
      </c>
      <c r="BL300" s="15" t="s">
        <v>219</v>
      </c>
      <c r="BM300" s="196" t="s">
        <v>630</v>
      </c>
    </row>
    <row r="301" spans="2:65" s="1" customFormat="1" ht="16.5" customHeight="1">
      <c r="B301" s="32"/>
      <c r="C301" s="185" t="s">
        <v>631</v>
      </c>
      <c r="D301" s="185" t="s">
        <v>123</v>
      </c>
      <c r="E301" s="186" t="s">
        <v>632</v>
      </c>
      <c r="F301" s="187" t="s">
        <v>633</v>
      </c>
      <c r="G301" s="188" t="s">
        <v>526</v>
      </c>
      <c r="H301" s="189">
        <v>1</v>
      </c>
      <c r="I301" s="190"/>
      <c r="J301" s="191">
        <f t="shared" si="30"/>
        <v>0</v>
      </c>
      <c r="K301" s="187" t="s">
        <v>127</v>
      </c>
      <c r="L301" s="36"/>
      <c r="M301" s="192" t="s">
        <v>1</v>
      </c>
      <c r="N301" s="193" t="s">
        <v>45</v>
      </c>
      <c r="O301" s="64"/>
      <c r="P301" s="194">
        <f t="shared" si="31"/>
        <v>0</v>
      </c>
      <c r="Q301" s="194">
        <v>9.0000000000000006E-5</v>
      </c>
      <c r="R301" s="194">
        <f t="shared" si="32"/>
        <v>9.0000000000000006E-5</v>
      </c>
      <c r="S301" s="194">
        <v>0</v>
      </c>
      <c r="T301" s="195">
        <f t="shared" si="33"/>
        <v>0</v>
      </c>
      <c r="AR301" s="196" t="s">
        <v>219</v>
      </c>
      <c r="AT301" s="196" t="s">
        <v>123</v>
      </c>
      <c r="AU301" s="196" t="s">
        <v>129</v>
      </c>
      <c r="AY301" s="15" t="s">
        <v>121</v>
      </c>
      <c r="BE301" s="197">
        <f t="shared" si="34"/>
        <v>0</v>
      </c>
      <c r="BF301" s="197">
        <f t="shared" si="35"/>
        <v>0</v>
      </c>
      <c r="BG301" s="197">
        <f t="shared" si="36"/>
        <v>0</v>
      </c>
      <c r="BH301" s="197">
        <f t="shared" si="37"/>
        <v>0</v>
      </c>
      <c r="BI301" s="197">
        <f t="shared" si="38"/>
        <v>0</v>
      </c>
      <c r="BJ301" s="15" t="s">
        <v>129</v>
      </c>
      <c r="BK301" s="197">
        <f t="shared" si="39"/>
        <v>0</v>
      </c>
      <c r="BL301" s="15" t="s">
        <v>219</v>
      </c>
      <c r="BM301" s="196" t="s">
        <v>634</v>
      </c>
    </row>
    <row r="302" spans="2:65" s="1" customFormat="1" ht="16.5" customHeight="1">
      <c r="B302" s="32"/>
      <c r="C302" s="221" t="s">
        <v>635</v>
      </c>
      <c r="D302" s="221" t="s">
        <v>238</v>
      </c>
      <c r="E302" s="222" t="s">
        <v>636</v>
      </c>
      <c r="F302" s="223" t="s">
        <v>637</v>
      </c>
      <c r="G302" s="224" t="s">
        <v>259</v>
      </c>
      <c r="H302" s="225">
        <v>1</v>
      </c>
      <c r="I302" s="226"/>
      <c r="J302" s="227">
        <f t="shared" si="30"/>
        <v>0</v>
      </c>
      <c r="K302" s="223" t="s">
        <v>1</v>
      </c>
      <c r="L302" s="228"/>
      <c r="M302" s="229" t="s">
        <v>1</v>
      </c>
      <c r="N302" s="230" t="s">
        <v>45</v>
      </c>
      <c r="O302" s="64"/>
      <c r="P302" s="194">
        <f t="shared" si="31"/>
        <v>0</v>
      </c>
      <c r="Q302" s="194">
        <v>1.65E-3</v>
      </c>
      <c r="R302" s="194">
        <f t="shared" si="32"/>
        <v>1.65E-3</v>
      </c>
      <c r="S302" s="194">
        <v>0</v>
      </c>
      <c r="T302" s="195">
        <f t="shared" si="33"/>
        <v>0</v>
      </c>
      <c r="AR302" s="196" t="s">
        <v>241</v>
      </c>
      <c r="AT302" s="196" t="s">
        <v>238</v>
      </c>
      <c r="AU302" s="196" t="s">
        <v>129</v>
      </c>
      <c r="AY302" s="15" t="s">
        <v>121</v>
      </c>
      <c r="BE302" s="197">
        <f t="shared" si="34"/>
        <v>0</v>
      </c>
      <c r="BF302" s="197">
        <f t="shared" si="35"/>
        <v>0</v>
      </c>
      <c r="BG302" s="197">
        <f t="shared" si="36"/>
        <v>0</v>
      </c>
      <c r="BH302" s="197">
        <f t="shared" si="37"/>
        <v>0</v>
      </c>
      <c r="BI302" s="197">
        <f t="shared" si="38"/>
        <v>0</v>
      </c>
      <c r="BJ302" s="15" t="s">
        <v>129</v>
      </c>
      <c r="BK302" s="197">
        <f t="shared" si="39"/>
        <v>0</v>
      </c>
      <c r="BL302" s="15" t="s">
        <v>219</v>
      </c>
      <c r="BM302" s="196" t="s">
        <v>638</v>
      </c>
    </row>
    <row r="303" spans="2:65" s="1" customFormat="1" ht="16.5" customHeight="1">
      <c r="B303" s="32"/>
      <c r="C303" s="185" t="s">
        <v>639</v>
      </c>
      <c r="D303" s="185" t="s">
        <v>123</v>
      </c>
      <c r="E303" s="186" t="s">
        <v>640</v>
      </c>
      <c r="F303" s="187" t="s">
        <v>641</v>
      </c>
      <c r="G303" s="188" t="s">
        <v>526</v>
      </c>
      <c r="H303" s="189">
        <v>1</v>
      </c>
      <c r="I303" s="190"/>
      <c r="J303" s="191">
        <f t="shared" si="30"/>
        <v>0</v>
      </c>
      <c r="K303" s="187" t="s">
        <v>127</v>
      </c>
      <c r="L303" s="36"/>
      <c r="M303" s="192" t="s">
        <v>1</v>
      </c>
      <c r="N303" s="193" t="s">
        <v>45</v>
      </c>
      <c r="O303" s="64"/>
      <c r="P303" s="194">
        <f t="shared" si="31"/>
        <v>0</v>
      </c>
      <c r="Q303" s="194">
        <v>0</v>
      </c>
      <c r="R303" s="194">
        <f t="shared" si="32"/>
        <v>0</v>
      </c>
      <c r="S303" s="194">
        <v>1.56E-3</v>
      </c>
      <c r="T303" s="195">
        <f t="shared" si="33"/>
        <v>1.56E-3</v>
      </c>
      <c r="AR303" s="196" t="s">
        <v>219</v>
      </c>
      <c r="AT303" s="196" t="s">
        <v>123</v>
      </c>
      <c r="AU303" s="196" t="s">
        <v>129</v>
      </c>
      <c r="AY303" s="15" t="s">
        <v>121</v>
      </c>
      <c r="BE303" s="197">
        <f t="shared" si="34"/>
        <v>0</v>
      </c>
      <c r="BF303" s="197">
        <f t="shared" si="35"/>
        <v>0</v>
      </c>
      <c r="BG303" s="197">
        <f t="shared" si="36"/>
        <v>0</v>
      </c>
      <c r="BH303" s="197">
        <f t="shared" si="37"/>
        <v>0</v>
      </c>
      <c r="BI303" s="197">
        <f t="shared" si="38"/>
        <v>0</v>
      </c>
      <c r="BJ303" s="15" t="s">
        <v>129</v>
      </c>
      <c r="BK303" s="197">
        <f t="shared" si="39"/>
        <v>0</v>
      </c>
      <c r="BL303" s="15" t="s">
        <v>219</v>
      </c>
      <c r="BM303" s="196" t="s">
        <v>642</v>
      </c>
    </row>
    <row r="304" spans="2:65" s="1" customFormat="1" ht="16.5" customHeight="1">
      <c r="B304" s="32"/>
      <c r="C304" s="185" t="s">
        <v>643</v>
      </c>
      <c r="D304" s="185" t="s">
        <v>123</v>
      </c>
      <c r="E304" s="186" t="s">
        <v>644</v>
      </c>
      <c r="F304" s="187" t="s">
        <v>645</v>
      </c>
      <c r="G304" s="188" t="s">
        <v>526</v>
      </c>
      <c r="H304" s="189">
        <v>4</v>
      </c>
      <c r="I304" s="190"/>
      <c r="J304" s="191">
        <f t="shared" si="30"/>
        <v>0</v>
      </c>
      <c r="K304" s="187" t="s">
        <v>127</v>
      </c>
      <c r="L304" s="36"/>
      <c r="M304" s="192" t="s">
        <v>1</v>
      </c>
      <c r="N304" s="193" t="s">
        <v>45</v>
      </c>
      <c r="O304" s="64"/>
      <c r="P304" s="194">
        <f t="shared" si="31"/>
        <v>0</v>
      </c>
      <c r="Q304" s="194">
        <v>0</v>
      </c>
      <c r="R304" s="194">
        <f t="shared" si="32"/>
        <v>0</v>
      </c>
      <c r="S304" s="194">
        <v>8.5999999999999998E-4</v>
      </c>
      <c r="T304" s="195">
        <f t="shared" si="33"/>
        <v>3.4399999999999999E-3</v>
      </c>
      <c r="AR304" s="196" t="s">
        <v>219</v>
      </c>
      <c r="AT304" s="196" t="s">
        <v>123</v>
      </c>
      <c r="AU304" s="196" t="s">
        <v>129</v>
      </c>
      <c r="AY304" s="15" t="s">
        <v>121</v>
      </c>
      <c r="BE304" s="197">
        <f t="shared" si="34"/>
        <v>0</v>
      </c>
      <c r="BF304" s="197">
        <f t="shared" si="35"/>
        <v>0</v>
      </c>
      <c r="BG304" s="197">
        <f t="shared" si="36"/>
        <v>0</v>
      </c>
      <c r="BH304" s="197">
        <f t="shared" si="37"/>
        <v>0</v>
      </c>
      <c r="BI304" s="197">
        <f t="shared" si="38"/>
        <v>0</v>
      </c>
      <c r="BJ304" s="15" t="s">
        <v>129</v>
      </c>
      <c r="BK304" s="197">
        <f t="shared" si="39"/>
        <v>0</v>
      </c>
      <c r="BL304" s="15" t="s">
        <v>219</v>
      </c>
      <c r="BM304" s="196" t="s">
        <v>646</v>
      </c>
    </row>
    <row r="305" spans="2:65" s="1" customFormat="1" ht="24" customHeight="1">
      <c r="B305" s="32"/>
      <c r="C305" s="185" t="s">
        <v>647</v>
      </c>
      <c r="D305" s="185" t="s">
        <v>123</v>
      </c>
      <c r="E305" s="186" t="s">
        <v>648</v>
      </c>
      <c r="F305" s="187" t="s">
        <v>649</v>
      </c>
      <c r="G305" s="188" t="s">
        <v>526</v>
      </c>
      <c r="H305" s="189">
        <v>4</v>
      </c>
      <c r="I305" s="190"/>
      <c r="J305" s="191">
        <f t="shared" si="30"/>
        <v>0</v>
      </c>
      <c r="K305" s="187" t="s">
        <v>127</v>
      </c>
      <c r="L305" s="36"/>
      <c r="M305" s="192" t="s">
        <v>1</v>
      </c>
      <c r="N305" s="193" t="s">
        <v>45</v>
      </c>
      <c r="O305" s="64"/>
      <c r="P305" s="194">
        <f t="shared" si="31"/>
        <v>0</v>
      </c>
      <c r="Q305" s="194">
        <v>1.8E-3</v>
      </c>
      <c r="R305" s="194">
        <f t="shared" si="32"/>
        <v>7.1999999999999998E-3</v>
      </c>
      <c r="S305" s="194">
        <v>0</v>
      </c>
      <c r="T305" s="195">
        <f t="shared" si="33"/>
        <v>0</v>
      </c>
      <c r="AR305" s="196" t="s">
        <v>219</v>
      </c>
      <c r="AT305" s="196" t="s">
        <v>123</v>
      </c>
      <c r="AU305" s="196" t="s">
        <v>129</v>
      </c>
      <c r="AY305" s="15" t="s">
        <v>121</v>
      </c>
      <c r="BE305" s="197">
        <f t="shared" si="34"/>
        <v>0</v>
      </c>
      <c r="BF305" s="197">
        <f t="shared" si="35"/>
        <v>0</v>
      </c>
      <c r="BG305" s="197">
        <f t="shared" si="36"/>
        <v>0</v>
      </c>
      <c r="BH305" s="197">
        <f t="shared" si="37"/>
        <v>0</v>
      </c>
      <c r="BI305" s="197">
        <f t="shared" si="38"/>
        <v>0</v>
      </c>
      <c r="BJ305" s="15" t="s">
        <v>129</v>
      </c>
      <c r="BK305" s="197">
        <f t="shared" si="39"/>
        <v>0</v>
      </c>
      <c r="BL305" s="15" t="s">
        <v>219</v>
      </c>
      <c r="BM305" s="196" t="s">
        <v>650</v>
      </c>
    </row>
    <row r="306" spans="2:65" s="1" customFormat="1" ht="24" customHeight="1">
      <c r="B306" s="32"/>
      <c r="C306" s="185" t="s">
        <v>651</v>
      </c>
      <c r="D306" s="185" t="s">
        <v>123</v>
      </c>
      <c r="E306" s="186" t="s">
        <v>652</v>
      </c>
      <c r="F306" s="187" t="s">
        <v>653</v>
      </c>
      <c r="G306" s="188" t="s">
        <v>259</v>
      </c>
      <c r="H306" s="189">
        <v>1</v>
      </c>
      <c r="I306" s="190"/>
      <c r="J306" s="191">
        <f t="shared" si="30"/>
        <v>0</v>
      </c>
      <c r="K306" s="187" t="s">
        <v>127</v>
      </c>
      <c r="L306" s="36"/>
      <c r="M306" s="192" t="s">
        <v>1</v>
      </c>
      <c r="N306" s="193" t="s">
        <v>45</v>
      </c>
      <c r="O306" s="64"/>
      <c r="P306" s="194">
        <f t="shared" si="31"/>
        <v>0</v>
      </c>
      <c r="Q306" s="194">
        <v>0</v>
      </c>
      <c r="R306" s="194">
        <f t="shared" si="32"/>
        <v>0</v>
      </c>
      <c r="S306" s="194">
        <v>2.2499999999999998E-3</v>
      </c>
      <c r="T306" s="195">
        <f t="shared" si="33"/>
        <v>2.2499999999999998E-3</v>
      </c>
      <c r="AR306" s="196" t="s">
        <v>219</v>
      </c>
      <c r="AT306" s="196" t="s">
        <v>123</v>
      </c>
      <c r="AU306" s="196" t="s">
        <v>129</v>
      </c>
      <c r="AY306" s="15" t="s">
        <v>121</v>
      </c>
      <c r="BE306" s="197">
        <f t="shared" si="34"/>
        <v>0</v>
      </c>
      <c r="BF306" s="197">
        <f t="shared" si="35"/>
        <v>0</v>
      </c>
      <c r="BG306" s="197">
        <f t="shared" si="36"/>
        <v>0</v>
      </c>
      <c r="BH306" s="197">
        <f t="shared" si="37"/>
        <v>0</v>
      </c>
      <c r="BI306" s="197">
        <f t="shared" si="38"/>
        <v>0</v>
      </c>
      <c r="BJ306" s="15" t="s">
        <v>129</v>
      </c>
      <c r="BK306" s="197">
        <f t="shared" si="39"/>
        <v>0</v>
      </c>
      <c r="BL306" s="15" t="s">
        <v>219</v>
      </c>
      <c r="BM306" s="196" t="s">
        <v>654</v>
      </c>
    </row>
    <row r="307" spans="2:65" s="1" customFormat="1" ht="24" customHeight="1">
      <c r="B307" s="32"/>
      <c r="C307" s="185" t="s">
        <v>655</v>
      </c>
      <c r="D307" s="185" t="s">
        <v>123</v>
      </c>
      <c r="E307" s="186" t="s">
        <v>656</v>
      </c>
      <c r="F307" s="187" t="s">
        <v>657</v>
      </c>
      <c r="G307" s="188" t="s">
        <v>259</v>
      </c>
      <c r="H307" s="189">
        <v>4</v>
      </c>
      <c r="I307" s="190"/>
      <c r="J307" s="191">
        <f t="shared" si="30"/>
        <v>0</v>
      </c>
      <c r="K307" s="187" t="s">
        <v>127</v>
      </c>
      <c r="L307" s="36"/>
      <c r="M307" s="192" t="s">
        <v>1</v>
      </c>
      <c r="N307" s="193" t="s">
        <v>45</v>
      </c>
      <c r="O307" s="64"/>
      <c r="P307" s="194">
        <f t="shared" si="31"/>
        <v>0</v>
      </c>
      <c r="Q307" s="194">
        <v>0</v>
      </c>
      <c r="R307" s="194">
        <f t="shared" si="32"/>
        <v>0</v>
      </c>
      <c r="S307" s="194">
        <v>8.5999999999999998E-4</v>
      </c>
      <c r="T307" s="195">
        <f t="shared" si="33"/>
        <v>3.4399999999999999E-3</v>
      </c>
      <c r="AR307" s="196" t="s">
        <v>219</v>
      </c>
      <c r="AT307" s="196" t="s">
        <v>123</v>
      </c>
      <c r="AU307" s="196" t="s">
        <v>129</v>
      </c>
      <c r="AY307" s="15" t="s">
        <v>121</v>
      </c>
      <c r="BE307" s="197">
        <f t="shared" si="34"/>
        <v>0</v>
      </c>
      <c r="BF307" s="197">
        <f t="shared" si="35"/>
        <v>0</v>
      </c>
      <c r="BG307" s="197">
        <f t="shared" si="36"/>
        <v>0</v>
      </c>
      <c r="BH307" s="197">
        <f t="shared" si="37"/>
        <v>0</v>
      </c>
      <c r="BI307" s="197">
        <f t="shared" si="38"/>
        <v>0</v>
      </c>
      <c r="BJ307" s="15" t="s">
        <v>129</v>
      </c>
      <c r="BK307" s="197">
        <f t="shared" si="39"/>
        <v>0</v>
      </c>
      <c r="BL307" s="15" t="s">
        <v>219</v>
      </c>
      <c r="BM307" s="196" t="s">
        <v>658</v>
      </c>
    </row>
    <row r="308" spans="2:65" s="1" customFormat="1" ht="24" customHeight="1">
      <c r="B308" s="32"/>
      <c r="C308" s="185" t="s">
        <v>659</v>
      </c>
      <c r="D308" s="185" t="s">
        <v>123</v>
      </c>
      <c r="E308" s="186" t="s">
        <v>660</v>
      </c>
      <c r="F308" s="187" t="s">
        <v>661</v>
      </c>
      <c r="G308" s="188" t="s">
        <v>259</v>
      </c>
      <c r="H308" s="189">
        <v>1</v>
      </c>
      <c r="I308" s="190"/>
      <c r="J308" s="191">
        <f t="shared" si="30"/>
        <v>0</v>
      </c>
      <c r="K308" s="187" t="s">
        <v>127</v>
      </c>
      <c r="L308" s="36"/>
      <c r="M308" s="192" t="s">
        <v>1</v>
      </c>
      <c r="N308" s="193" t="s">
        <v>45</v>
      </c>
      <c r="O308" s="64"/>
      <c r="P308" s="194">
        <f t="shared" si="31"/>
        <v>0</v>
      </c>
      <c r="Q308" s="194">
        <v>1.6000000000000001E-4</v>
      </c>
      <c r="R308" s="194">
        <f t="shared" si="32"/>
        <v>1.6000000000000001E-4</v>
      </c>
      <c r="S308" s="194">
        <v>0</v>
      </c>
      <c r="T308" s="195">
        <f t="shared" si="33"/>
        <v>0</v>
      </c>
      <c r="AR308" s="196" t="s">
        <v>219</v>
      </c>
      <c r="AT308" s="196" t="s">
        <v>123</v>
      </c>
      <c r="AU308" s="196" t="s">
        <v>129</v>
      </c>
      <c r="AY308" s="15" t="s">
        <v>121</v>
      </c>
      <c r="BE308" s="197">
        <f t="shared" si="34"/>
        <v>0</v>
      </c>
      <c r="BF308" s="197">
        <f t="shared" si="35"/>
        <v>0</v>
      </c>
      <c r="BG308" s="197">
        <f t="shared" si="36"/>
        <v>0</v>
      </c>
      <c r="BH308" s="197">
        <f t="shared" si="37"/>
        <v>0</v>
      </c>
      <c r="BI308" s="197">
        <f t="shared" si="38"/>
        <v>0</v>
      </c>
      <c r="BJ308" s="15" t="s">
        <v>129</v>
      </c>
      <c r="BK308" s="197">
        <f t="shared" si="39"/>
        <v>0</v>
      </c>
      <c r="BL308" s="15" t="s">
        <v>219</v>
      </c>
      <c r="BM308" s="196" t="s">
        <v>662</v>
      </c>
    </row>
    <row r="309" spans="2:65" s="1" customFormat="1" ht="24" customHeight="1">
      <c r="B309" s="32"/>
      <c r="C309" s="185" t="s">
        <v>663</v>
      </c>
      <c r="D309" s="185" t="s">
        <v>123</v>
      </c>
      <c r="E309" s="186" t="s">
        <v>664</v>
      </c>
      <c r="F309" s="187" t="s">
        <v>665</v>
      </c>
      <c r="G309" s="188" t="s">
        <v>259</v>
      </c>
      <c r="H309" s="189">
        <v>3</v>
      </c>
      <c r="I309" s="190"/>
      <c r="J309" s="191">
        <f t="shared" si="30"/>
        <v>0</v>
      </c>
      <c r="K309" s="187" t="s">
        <v>150</v>
      </c>
      <c r="L309" s="36"/>
      <c r="M309" s="192" t="s">
        <v>1</v>
      </c>
      <c r="N309" s="193" t="s">
        <v>45</v>
      </c>
      <c r="O309" s="64"/>
      <c r="P309" s="194">
        <f t="shared" si="31"/>
        <v>0</v>
      </c>
      <c r="Q309" s="194">
        <v>1.3999999999999999E-4</v>
      </c>
      <c r="R309" s="194">
        <f t="shared" si="32"/>
        <v>4.1999999999999996E-4</v>
      </c>
      <c r="S309" s="194">
        <v>0</v>
      </c>
      <c r="T309" s="195">
        <f t="shared" si="33"/>
        <v>0</v>
      </c>
      <c r="AR309" s="196" t="s">
        <v>219</v>
      </c>
      <c r="AT309" s="196" t="s">
        <v>123</v>
      </c>
      <c r="AU309" s="196" t="s">
        <v>129</v>
      </c>
      <c r="AY309" s="15" t="s">
        <v>121</v>
      </c>
      <c r="BE309" s="197">
        <f t="shared" si="34"/>
        <v>0</v>
      </c>
      <c r="BF309" s="197">
        <f t="shared" si="35"/>
        <v>0</v>
      </c>
      <c r="BG309" s="197">
        <f t="shared" si="36"/>
        <v>0</v>
      </c>
      <c r="BH309" s="197">
        <f t="shared" si="37"/>
        <v>0</v>
      </c>
      <c r="BI309" s="197">
        <f t="shared" si="38"/>
        <v>0</v>
      </c>
      <c r="BJ309" s="15" t="s">
        <v>129</v>
      </c>
      <c r="BK309" s="197">
        <f t="shared" si="39"/>
        <v>0</v>
      </c>
      <c r="BL309" s="15" t="s">
        <v>219</v>
      </c>
      <c r="BM309" s="196" t="s">
        <v>666</v>
      </c>
    </row>
    <row r="310" spans="2:65" s="1" customFormat="1" ht="24" customHeight="1">
      <c r="B310" s="32"/>
      <c r="C310" s="185" t="s">
        <v>667</v>
      </c>
      <c r="D310" s="185" t="s">
        <v>123</v>
      </c>
      <c r="E310" s="186" t="s">
        <v>668</v>
      </c>
      <c r="F310" s="187" t="s">
        <v>669</v>
      </c>
      <c r="G310" s="188" t="s">
        <v>259</v>
      </c>
      <c r="H310" s="189">
        <v>4</v>
      </c>
      <c r="I310" s="190"/>
      <c r="J310" s="191">
        <f t="shared" si="30"/>
        <v>0</v>
      </c>
      <c r="K310" s="187" t="s">
        <v>127</v>
      </c>
      <c r="L310" s="36"/>
      <c r="M310" s="192" t="s">
        <v>1</v>
      </c>
      <c r="N310" s="193" t="s">
        <v>45</v>
      </c>
      <c r="O310" s="64"/>
      <c r="P310" s="194">
        <f t="shared" si="31"/>
        <v>0</v>
      </c>
      <c r="Q310" s="194">
        <v>0</v>
      </c>
      <c r="R310" s="194">
        <f t="shared" si="32"/>
        <v>0</v>
      </c>
      <c r="S310" s="194">
        <v>8.4999999999999995E-4</v>
      </c>
      <c r="T310" s="195">
        <f t="shared" si="33"/>
        <v>3.3999999999999998E-3</v>
      </c>
      <c r="AR310" s="196" t="s">
        <v>219</v>
      </c>
      <c r="AT310" s="196" t="s">
        <v>123</v>
      </c>
      <c r="AU310" s="196" t="s">
        <v>129</v>
      </c>
      <c r="AY310" s="15" t="s">
        <v>121</v>
      </c>
      <c r="BE310" s="197">
        <f t="shared" si="34"/>
        <v>0</v>
      </c>
      <c r="BF310" s="197">
        <f t="shared" si="35"/>
        <v>0</v>
      </c>
      <c r="BG310" s="197">
        <f t="shared" si="36"/>
        <v>0</v>
      </c>
      <c r="BH310" s="197">
        <f t="shared" si="37"/>
        <v>0</v>
      </c>
      <c r="BI310" s="197">
        <f t="shared" si="38"/>
        <v>0</v>
      </c>
      <c r="BJ310" s="15" t="s">
        <v>129</v>
      </c>
      <c r="BK310" s="197">
        <f t="shared" si="39"/>
        <v>0</v>
      </c>
      <c r="BL310" s="15" t="s">
        <v>219</v>
      </c>
      <c r="BM310" s="196" t="s">
        <v>670</v>
      </c>
    </row>
    <row r="311" spans="2:65" s="1" customFormat="1" ht="24" customHeight="1">
      <c r="B311" s="32"/>
      <c r="C311" s="185" t="s">
        <v>671</v>
      </c>
      <c r="D311" s="185" t="s">
        <v>123</v>
      </c>
      <c r="E311" s="186" t="s">
        <v>672</v>
      </c>
      <c r="F311" s="187" t="s">
        <v>673</v>
      </c>
      <c r="G311" s="188" t="s">
        <v>259</v>
      </c>
      <c r="H311" s="189">
        <v>2</v>
      </c>
      <c r="I311" s="190"/>
      <c r="J311" s="191">
        <f t="shared" si="30"/>
        <v>0</v>
      </c>
      <c r="K311" s="187" t="s">
        <v>127</v>
      </c>
      <c r="L311" s="36"/>
      <c r="M311" s="192" t="s">
        <v>1</v>
      </c>
      <c r="N311" s="193" t="s">
        <v>45</v>
      </c>
      <c r="O311" s="64"/>
      <c r="P311" s="194">
        <f t="shared" si="31"/>
        <v>0</v>
      </c>
      <c r="Q311" s="194">
        <v>2.3000000000000001E-4</v>
      </c>
      <c r="R311" s="194">
        <f t="shared" si="32"/>
        <v>4.6000000000000001E-4</v>
      </c>
      <c r="S311" s="194">
        <v>0</v>
      </c>
      <c r="T311" s="195">
        <f t="shared" si="33"/>
        <v>0</v>
      </c>
      <c r="AR311" s="196" t="s">
        <v>219</v>
      </c>
      <c r="AT311" s="196" t="s">
        <v>123</v>
      </c>
      <c r="AU311" s="196" t="s">
        <v>129</v>
      </c>
      <c r="AY311" s="15" t="s">
        <v>121</v>
      </c>
      <c r="BE311" s="197">
        <f t="shared" si="34"/>
        <v>0</v>
      </c>
      <c r="BF311" s="197">
        <f t="shared" si="35"/>
        <v>0</v>
      </c>
      <c r="BG311" s="197">
        <f t="shared" si="36"/>
        <v>0</v>
      </c>
      <c r="BH311" s="197">
        <f t="shared" si="37"/>
        <v>0</v>
      </c>
      <c r="BI311" s="197">
        <f t="shared" si="38"/>
        <v>0</v>
      </c>
      <c r="BJ311" s="15" t="s">
        <v>129</v>
      </c>
      <c r="BK311" s="197">
        <f t="shared" si="39"/>
        <v>0</v>
      </c>
      <c r="BL311" s="15" t="s">
        <v>219</v>
      </c>
      <c r="BM311" s="196" t="s">
        <v>674</v>
      </c>
    </row>
    <row r="312" spans="2:65" s="1" customFormat="1" ht="24" customHeight="1">
      <c r="B312" s="32"/>
      <c r="C312" s="185" t="s">
        <v>675</v>
      </c>
      <c r="D312" s="185" t="s">
        <v>123</v>
      </c>
      <c r="E312" s="186" t="s">
        <v>676</v>
      </c>
      <c r="F312" s="187" t="s">
        <v>677</v>
      </c>
      <c r="G312" s="188" t="s">
        <v>259</v>
      </c>
      <c r="H312" s="189">
        <v>1</v>
      </c>
      <c r="I312" s="190"/>
      <c r="J312" s="191">
        <f t="shared" si="30"/>
        <v>0</v>
      </c>
      <c r="K312" s="187" t="s">
        <v>127</v>
      </c>
      <c r="L312" s="36"/>
      <c r="M312" s="192" t="s">
        <v>1</v>
      </c>
      <c r="N312" s="193" t="s">
        <v>45</v>
      </c>
      <c r="O312" s="64"/>
      <c r="P312" s="194">
        <f t="shared" si="31"/>
        <v>0</v>
      </c>
      <c r="Q312" s="194">
        <v>5.1999999999999995E-4</v>
      </c>
      <c r="R312" s="194">
        <f t="shared" si="32"/>
        <v>5.1999999999999995E-4</v>
      </c>
      <c r="S312" s="194">
        <v>0</v>
      </c>
      <c r="T312" s="195">
        <f t="shared" si="33"/>
        <v>0</v>
      </c>
      <c r="AR312" s="196" t="s">
        <v>219</v>
      </c>
      <c r="AT312" s="196" t="s">
        <v>123</v>
      </c>
      <c r="AU312" s="196" t="s">
        <v>129</v>
      </c>
      <c r="AY312" s="15" t="s">
        <v>121</v>
      </c>
      <c r="BE312" s="197">
        <f t="shared" si="34"/>
        <v>0</v>
      </c>
      <c r="BF312" s="197">
        <f t="shared" si="35"/>
        <v>0</v>
      </c>
      <c r="BG312" s="197">
        <f t="shared" si="36"/>
        <v>0</v>
      </c>
      <c r="BH312" s="197">
        <f t="shared" si="37"/>
        <v>0</v>
      </c>
      <c r="BI312" s="197">
        <f t="shared" si="38"/>
        <v>0</v>
      </c>
      <c r="BJ312" s="15" t="s">
        <v>129</v>
      </c>
      <c r="BK312" s="197">
        <f t="shared" si="39"/>
        <v>0</v>
      </c>
      <c r="BL312" s="15" t="s">
        <v>219</v>
      </c>
      <c r="BM312" s="196" t="s">
        <v>678</v>
      </c>
    </row>
    <row r="313" spans="2:65" s="1" customFormat="1" ht="24" customHeight="1">
      <c r="B313" s="32"/>
      <c r="C313" s="185" t="s">
        <v>679</v>
      </c>
      <c r="D313" s="185" t="s">
        <v>123</v>
      </c>
      <c r="E313" s="186" t="s">
        <v>680</v>
      </c>
      <c r="F313" s="187" t="s">
        <v>681</v>
      </c>
      <c r="G313" s="188" t="s">
        <v>259</v>
      </c>
      <c r="H313" s="189">
        <v>1</v>
      </c>
      <c r="I313" s="190"/>
      <c r="J313" s="191">
        <f t="shared" si="30"/>
        <v>0</v>
      </c>
      <c r="K313" s="187" t="s">
        <v>127</v>
      </c>
      <c r="L313" s="36"/>
      <c r="M313" s="192" t="s">
        <v>1</v>
      </c>
      <c r="N313" s="193" t="s">
        <v>45</v>
      </c>
      <c r="O313" s="64"/>
      <c r="P313" s="194">
        <f t="shared" si="31"/>
        <v>0</v>
      </c>
      <c r="Q313" s="194">
        <v>2.7999999999999998E-4</v>
      </c>
      <c r="R313" s="194">
        <f t="shared" si="32"/>
        <v>2.7999999999999998E-4</v>
      </c>
      <c r="S313" s="194">
        <v>0</v>
      </c>
      <c r="T313" s="195">
        <f t="shared" si="33"/>
        <v>0</v>
      </c>
      <c r="AR313" s="196" t="s">
        <v>219</v>
      </c>
      <c r="AT313" s="196" t="s">
        <v>123</v>
      </c>
      <c r="AU313" s="196" t="s">
        <v>129</v>
      </c>
      <c r="AY313" s="15" t="s">
        <v>121</v>
      </c>
      <c r="BE313" s="197">
        <f t="shared" si="34"/>
        <v>0</v>
      </c>
      <c r="BF313" s="197">
        <f t="shared" si="35"/>
        <v>0</v>
      </c>
      <c r="BG313" s="197">
        <f t="shared" si="36"/>
        <v>0</v>
      </c>
      <c r="BH313" s="197">
        <f t="shared" si="37"/>
        <v>0</v>
      </c>
      <c r="BI313" s="197">
        <f t="shared" si="38"/>
        <v>0</v>
      </c>
      <c r="BJ313" s="15" t="s">
        <v>129</v>
      </c>
      <c r="BK313" s="197">
        <f t="shared" si="39"/>
        <v>0</v>
      </c>
      <c r="BL313" s="15" t="s">
        <v>219</v>
      </c>
      <c r="BM313" s="196" t="s">
        <v>682</v>
      </c>
    </row>
    <row r="314" spans="2:65" s="1" customFormat="1" ht="24" customHeight="1">
      <c r="B314" s="32"/>
      <c r="C314" s="185" t="s">
        <v>683</v>
      </c>
      <c r="D314" s="185" t="s">
        <v>123</v>
      </c>
      <c r="E314" s="186" t="s">
        <v>684</v>
      </c>
      <c r="F314" s="187" t="s">
        <v>685</v>
      </c>
      <c r="G314" s="188" t="s">
        <v>259</v>
      </c>
      <c r="H314" s="189">
        <v>2</v>
      </c>
      <c r="I314" s="190"/>
      <c r="J314" s="191">
        <f t="shared" si="30"/>
        <v>0</v>
      </c>
      <c r="K314" s="187" t="s">
        <v>127</v>
      </c>
      <c r="L314" s="36"/>
      <c r="M314" s="192" t="s">
        <v>1</v>
      </c>
      <c r="N314" s="193" t="s">
        <v>45</v>
      </c>
      <c r="O314" s="64"/>
      <c r="P314" s="194">
        <f t="shared" si="31"/>
        <v>0</v>
      </c>
      <c r="Q314" s="194">
        <v>1.6000000000000001E-4</v>
      </c>
      <c r="R314" s="194">
        <f t="shared" si="32"/>
        <v>3.2000000000000003E-4</v>
      </c>
      <c r="S314" s="194">
        <v>0</v>
      </c>
      <c r="T314" s="195">
        <f t="shared" si="33"/>
        <v>0</v>
      </c>
      <c r="AR314" s="196" t="s">
        <v>219</v>
      </c>
      <c r="AT314" s="196" t="s">
        <v>123</v>
      </c>
      <c r="AU314" s="196" t="s">
        <v>129</v>
      </c>
      <c r="AY314" s="15" t="s">
        <v>121</v>
      </c>
      <c r="BE314" s="197">
        <f t="shared" si="34"/>
        <v>0</v>
      </c>
      <c r="BF314" s="197">
        <f t="shared" si="35"/>
        <v>0</v>
      </c>
      <c r="BG314" s="197">
        <f t="shared" si="36"/>
        <v>0</v>
      </c>
      <c r="BH314" s="197">
        <f t="shared" si="37"/>
        <v>0</v>
      </c>
      <c r="BI314" s="197">
        <f t="shared" si="38"/>
        <v>0</v>
      </c>
      <c r="BJ314" s="15" t="s">
        <v>129</v>
      </c>
      <c r="BK314" s="197">
        <f t="shared" si="39"/>
        <v>0</v>
      </c>
      <c r="BL314" s="15" t="s">
        <v>219</v>
      </c>
      <c r="BM314" s="196" t="s">
        <v>686</v>
      </c>
    </row>
    <row r="315" spans="2:65" s="1" customFormat="1" ht="24" customHeight="1">
      <c r="B315" s="32"/>
      <c r="C315" s="221" t="s">
        <v>687</v>
      </c>
      <c r="D315" s="221" t="s">
        <v>238</v>
      </c>
      <c r="E315" s="222" t="s">
        <v>688</v>
      </c>
      <c r="F315" s="223" t="s">
        <v>689</v>
      </c>
      <c r="G315" s="224" t="s">
        <v>259</v>
      </c>
      <c r="H315" s="225">
        <v>2</v>
      </c>
      <c r="I315" s="226"/>
      <c r="J315" s="227">
        <f t="shared" si="30"/>
        <v>0</v>
      </c>
      <c r="K315" s="223" t="s">
        <v>127</v>
      </c>
      <c r="L315" s="228"/>
      <c r="M315" s="229" t="s">
        <v>1</v>
      </c>
      <c r="N315" s="230" t="s">
        <v>45</v>
      </c>
      <c r="O315" s="64"/>
      <c r="P315" s="194">
        <f t="shared" si="31"/>
        <v>0</v>
      </c>
      <c r="Q315" s="194">
        <v>2.7999999999999998E-4</v>
      </c>
      <c r="R315" s="194">
        <f t="shared" si="32"/>
        <v>5.5999999999999995E-4</v>
      </c>
      <c r="S315" s="194">
        <v>0</v>
      </c>
      <c r="T315" s="195">
        <f t="shared" si="33"/>
        <v>0</v>
      </c>
      <c r="AR315" s="196" t="s">
        <v>241</v>
      </c>
      <c r="AT315" s="196" t="s">
        <v>238</v>
      </c>
      <c r="AU315" s="196" t="s">
        <v>129</v>
      </c>
      <c r="AY315" s="15" t="s">
        <v>121</v>
      </c>
      <c r="BE315" s="197">
        <f t="shared" si="34"/>
        <v>0</v>
      </c>
      <c r="BF315" s="197">
        <f t="shared" si="35"/>
        <v>0</v>
      </c>
      <c r="BG315" s="197">
        <f t="shared" si="36"/>
        <v>0</v>
      </c>
      <c r="BH315" s="197">
        <f t="shared" si="37"/>
        <v>0</v>
      </c>
      <c r="BI315" s="197">
        <f t="shared" si="38"/>
        <v>0</v>
      </c>
      <c r="BJ315" s="15" t="s">
        <v>129</v>
      </c>
      <c r="BK315" s="197">
        <f t="shared" si="39"/>
        <v>0</v>
      </c>
      <c r="BL315" s="15" t="s">
        <v>219</v>
      </c>
      <c r="BM315" s="196" t="s">
        <v>690</v>
      </c>
    </row>
    <row r="316" spans="2:65" s="1" customFormat="1" ht="16.5" customHeight="1">
      <c r="B316" s="32"/>
      <c r="C316" s="185" t="s">
        <v>691</v>
      </c>
      <c r="D316" s="185" t="s">
        <v>123</v>
      </c>
      <c r="E316" s="186" t="s">
        <v>692</v>
      </c>
      <c r="F316" s="187" t="s">
        <v>693</v>
      </c>
      <c r="G316" s="188" t="s">
        <v>259</v>
      </c>
      <c r="H316" s="189">
        <v>2</v>
      </c>
      <c r="I316" s="190"/>
      <c r="J316" s="191">
        <f t="shared" si="30"/>
        <v>0</v>
      </c>
      <c r="K316" s="187" t="s">
        <v>127</v>
      </c>
      <c r="L316" s="36"/>
      <c r="M316" s="192" t="s">
        <v>1</v>
      </c>
      <c r="N316" s="193" t="s">
        <v>45</v>
      </c>
      <c r="O316" s="64"/>
      <c r="P316" s="194">
        <f t="shared" si="31"/>
        <v>0</v>
      </c>
      <c r="Q316" s="194">
        <v>9.0000000000000006E-5</v>
      </c>
      <c r="R316" s="194">
        <f t="shared" si="32"/>
        <v>1.8000000000000001E-4</v>
      </c>
      <c r="S316" s="194">
        <v>0</v>
      </c>
      <c r="T316" s="195">
        <f t="shared" si="33"/>
        <v>0</v>
      </c>
      <c r="AR316" s="196" t="s">
        <v>219</v>
      </c>
      <c r="AT316" s="196" t="s">
        <v>123</v>
      </c>
      <c r="AU316" s="196" t="s">
        <v>129</v>
      </c>
      <c r="AY316" s="15" t="s">
        <v>121</v>
      </c>
      <c r="BE316" s="197">
        <f t="shared" si="34"/>
        <v>0</v>
      </c>
      <c r="BF316" s="197">
        <f t="shared" si="35"/>
        <v>0</v>
      </c>
      <c r="BG316" s="197">
        <f t="shared" si="36"/>
        <v>0</v>
      </c>
      <c r="BH316" s="197">
        <f t="shared" si="37"/>
        <v>0</v>
      </c>
      <c r="BI316" s="197">
        <f t="shared" si="38"/>
        <v>0</v>
      </c>
      <c r="BJ316" s="15" t="s">
        <v>129</v>
      </c>
      <c r="BK316" s="197">
        <f t="shared" si="39"/>
        <v>0</v>
      </c>
      <c r="BL316" s="15" t="s">
        <v>219</v>
      </c>
      <c r="BM316" s="196" t="s">
        <v>694</v>
      </c>
    </row>
    <row r="317" spans="2:65" s="1" customFormat="1" ht="16.5" customHeight="1">
      <c r="B317" s="32"/>
      <c r="C317" s="185" t="s">
        <v>695</v>
      </c>
      <c r="D317" s="185" t="s">
        <v>123</v>
      </c>
      <c r="E317" s="186" t="s">
        <v>696</v>
      </c>
      <c r="F317" s="187" t="s">
        <v>697</v>
      </c>
      <c r="G317" s="188" t="s">
        <v>259</v>
      </c>
      <c r="H317" s="189">
        <v>2</v>
      </c>
      <c r="I317" s="190"/>
      <c r="J317" s="191">
        <f t="shared" si="30"/>
        <v>0</v>
      </c>
      <c r="K317" s="187" t="s">
        <v>127</v>
      </c>
      <c r="L317" s="36"/>
      <c r="M317" s="192" t="s">
        <v>1</v>
      </c>
      <c r="N317" s="193" t="s">
        <v>45</v>
      </c>
      <c r="O317" s="64"/>
      <c r="P317" s="194">
        <f t="shared" si="31"/>
        <v>0</v>
      </c>
      <c r="Q317" s="194">
        <v>3.1E-4</v>
      </c>
      <c r="R317" s="194">
        <f t="shared" si="32"/>
        <v>6.2E-4</v>
      </c>
      <c r="S317" s="194">
        <v>0</v>
      </c>
      <c r="T317" s="195">
        <f t="shared" si="33"/>
        <v>0</v>
      </c>
      <c r="AR317" s="196" t="s">
        <v>219</v>
      </c>
      <c r="AT317" s="196" t="s">
        <v>123</v>
      </c>
      <c r="AU317" s="196" t="s">
        <v>129</v>
      </c>
      <c r="AY317" s="15" t="s">
        <v>121</v>
      </c>
      <c r="BE317" s="197">
        <f t="shared" si="34"/>
        <v>0</v>
      </c>
      <c r="BF317" s="197">
        <f t="shared" si="35"/>
        <v>0</v>
      </c>
      <c r="BG317" s="197">
        <f t="shared" si="36"/>
        <v>0</v>
      </c>
      <c r="BH317" s="197">
        <f t="shared" si="37"/>
        <v>0</v>
      </c>
      <c r="BI317" s="197">
        <f t="shared" si="38"/>
        <v>0</v>
      </c>
      <c r="BJ317" s="15" t="s">
        <v>129</v>
      </c>
      <c r="BK317" s="197">
        <f t="shared" si="39"/>
        <v>0</v>
      </c>
      <c r="BL317" s="15" t="s">
        <v>219</v>
      </c>
      <c r="BM317" s="196" t="s">
        <v>698</v>
      </c>
    </row>
    <row r="318" spans="2:65" s="1" customFormat="1" ht="48" customHeight="1">
      <c r="B318" s="32"/>
      <c r="C318" s="185" t="s">
        <v>699</v>
      </c>
      <c r="D318" s="185" t="s">
        <v>123</v>
      </c>
      <c r="E318" s="186" t="s">
        <v>700</v>
      </c>
      <c r="F318" s="187" t="s">
        <v>701</v>
      </c>
      <c r="G318" s="188" t="s">
        <v>217</v>
      </c>
      <c r="H318" s="189">
        <v>0.309</v>
      </c>
      <c r="I318" s="190"/>
      <c r="J318" s="191">
        <f t="shared" si="30"/>
        <v>0</v>
      </c>
      <c r="K318" s="187" t="s">
        <v>150</v>
      </c>
      <c r="L318" s="36"/>
      <c r="M318" s="231" t="s">
        <v>1</v>
      </c>
      <c r="N318" s="232" t="s">
        <v>45</v>
      </c>
      <c r="O318" s="233"/>
      <c r="P318" s="234">
        <f t="shared" si="31"/>
        <v>0</v>
      </c>
      <c r="Q318" s="234">
        <v>0</v>
      </c>
      <c r="R318" s="234">
        <f t="shared" si="32"/>
        <v>0</v>
      </c>
      <c r="S318" s="234">
        <v>0</v>
      </c>
      <c r="T318" s="235">
        <f t="shared" si="33"/>
        <v>0</v>
      </c>
      <c r="AR318" s="196" t="s">
        <v>219</v>
      </c>
      <c r="AT318" s="196" t="s">
        <v>123</v>
      </c>
      <c r="AU318" s="196" t="s">
        <v>129</v>
      </c>
      <c r="AY318" s="15" t="s">
        <v>121</v>
      </c>
      <c r="BE318" s="197">
        <f t="shared" si="34"/>
        <v>0</v>
      </c>
      <c r="BF318" s="197">
        <f t="shared" si="35"/>
        <v>0</v>
      </c>
      <c r="BG318" s="197">
        <f t="shared" si="36"/>
        <v>0</v>
      </c>
      <c r="BH318" s="197">
        <f t="shared" si="37"/>
        <v>0</v>
      </c>
      <c r="BI318" s="197">
        <f t="shared" si="38"/>
        <v>0</v>
      </c>
      <c r="BJ318" s="15" t="s">
        <v>129</v>
      </c>
      <c r="BK318" s="197">
        <f t="shared" si="39"/>
        <v>0</v>
      </c>
      <c r="BL318" s="15" t="s">
        <v>219</v>
      </c>
      <c r="BM318" s="196" t="s">
        <v>702</v>
      </c>
    </row>
    <row r="319" spans="2:65" s="1" customFormat="1" ht="6.9" customHeight="1">
      <c r="B319" s="47"/>
      <c r="C319" s="48"/>
      <c r="D319" s="48"/>
      <c r="E319" s="48"/>
      <c r="F319" s="48"/>
      <c r="G319" s="48"/>
      <c r="H319" s="48"/>
      <c r="I319" s="135"/>
      <c r="J319" s="48"/>
      <c r="K319" s="48"/>
      <c r="L319" s="36"/>
    </row>
  </sheetData>
  <sheetProtection password="EF3D" sheet="1" objects="1" scenarios="1" formatColumns="0" formatRows="0" autoFilter="0"/>
  <autoFilter ref="C125:K318"/>
  <mergeCells count="6">
    <mergeCell ref="L2:V2"/>
    <mergeCell ref="E7:H7"/>
    <mergeCell ref="E16:H16"/>
    <mergeCell ref="E25:H25"/>
    <mergeCell ref="E85:H85"/>
    <mergeCell ref="E118:H11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20822 - DPH Žampach - rek...</vt:lpstr>
      <vt:lpstr>'20822 - DPH Žampach - rek...'!Názvy_tisku</vt:lpstr>
      <vt:lpstr>'Rekapitulace stavby'!Názvy_tisku</vt:lpstr>
      <vt:lpstr>'20822 - DPH Žampach - rek...'!Oblast_tisku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Zdenek-PC\Zdenek</dc:creator>
  <cp:lastModifiedBy>Uživatel systému Windows</cp:lastModifiedBy>
  <dcterms:created xsi:type="dcterms:W3CDTF">2019-12-19T08:03:38Z</dcterms:created>
  <dcterms:modified xsi:type="dcterms:W3CDTF">2021-05-07T10:13:45Z</dcterms:modified>
</cp:coreProperties>
</file>