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16" windowWidth="22716" windowHeight="8940" firstSheet="1" activeTab="1"/>
  </bookViews>
  <sheets>
    <sheet name="Rekapitulace stavby" sheetId="1" state="veryHidden" r:id="rId1"/>
    <sheet name="D.1.4.1 - VYTÁPĚNÍ" sheetId="2" r:id="rId2"/>
  </sheets>
  <definedNames>
    <definedName name="_xlnm._FilterDatabase" localSheetId="1" hidden="1">'D.1.4.1 - VYTÁPĚNÍ'!$C$84:$K$113</definedName>
    <definedName name="_xlnm.Print_Titles" localSheetId="1">'D.1.4.1 - VYTÁPĚNÍ'!$84:$84</definedName>
    <definedName name="_xlnm.Print_Titles" localSheetId="0">'Rekapitulace stavby'!$52:$52</definedName>
    <definedName name="_xlnm.Print_Area" localSheetId="1">'D.1.4.1 - VYTÁPĚNÍ'!$C$4:$J$39,'D.1.4.1 - VYTÁPĚNÍ'!$C$45:$J$66,'D.1.4.1 - VYTÁPĚNÍ'!$C$72:$K$113</definedName>
    <definedName name="_xlnm.Print_Area" localSheetId="0">'Rekapitulace stavby'!$D$4:$AO$36,'Rekapitulace stavby'!$C$42:$AQ$56</definedName>
  </definedNames>
  <calcPr calcId="124519"/>
</workbook>
</file>

<file path=xl/calcChain.xml><?xml version="1.0" encoding="utf-8"?>
<calcChain xmlns="http://schemas.openxmlformats.org/spreadsheetml/2006/main">
  <c r="J37" i="2"/>
  <c r="J36"/>
  <c r="AY55" i="1" s="1"/>
  <c r="J35" i="2"/>
  <c r="AX55" i="1"/>
  <c r="BI113" i="2"/>
  <c r="BH113"/>
  <c r="BG113"/>
  <c r="BE113"/>
  <c r="T113"/>
  <c r="T112" s="1"/>
  <c r="R113"/>
  <c r="R112"/>
  <c r="P113"/>
  <c r="P112" s="1"/>
  <c r="BK113"/>
  <c r="BK112"/>
  <c r="J112" s="1"/>
  <c r="J65" s="1"/>
  <c r="J113"/>
  <c r="BF113"/>
  <c r="BI111"/>
  <c r="BH111"/>
  <c r="BG111"/>
  <c r="BE111"/>
  <c r="T111"/>
  <c r="R111"/>
  <c r="P111"/>
  <c r="BK111"/>
  <c r="J111"/>
  <c r="BF111"/>
  <c r="BI110"/>
  <c r="BH110"/>
  <c r="BG110"/>
  <c r="BE110"/>
  <c r="T110"/>
  <c r="R110"/>
  <c r="P110"/>
  <c r="BK110"/>
  <c r="J110"/>
  <c r="BF110"/>
  <c r="BI109"/>
  <c r="BH109"/>
  <c r="BG109"/>
  <c r="BE109"/>
  <c r="T109"/>
  <c r="R109"/>
  <c r="P109"/>
  <c r="BK109"/>
  <c r="J109"/>
  <c r="BF109"/>
  <c r="BI108"/>
  <c r="BH108"/>
  <c r="BG108"/>
  <c r="BE108"/>
  <c r="T108"/>
  <c r="R108"/>
  <c r="P108"/>
  <c r="BK108"/>
  <c r="J108"/>
  <c r="BF108"/>
  <c r="BI107"/>
  <c r="BH107"/>
  <c r="BG107"/>
  <c r="BE107"/>
  <c r="T107"/>
  <c r="R107"/>
  <c r="P107"/>
  <c r="BK107"/>
  <c r="J107"/>
  <c r="BF107"/>
  <c r="BI106"/>
  <c r="BH106"/>
  <c r="BG106"/>
  <c r="BE106"/>
  <c r="T106"/>
  <c r="R106"/>
  <c r="P106"/>
  <c r="BK106"/>
  <c r="J106"/>
  <c r="BF106"/>
  <c r="BI105"/>
  <c r="BH105"/>
  <c r="BG105"/>
  <c r="BE105"/>
  <c r="T105"/>
  <c r="T104"/>
  <c r="R105"/>
  <c r="R104"/>
  <c r="P105"/>
  <c r="P104"/>
  <c r="BK105"/>
  <c r="BK104"/>
  <c r="J104" s="1"/>
  <c r="J64" s="1"/>
  <c r="J105"/>
  <c r="BF105" s="1"/>
  <c r="BI103"/>
  <c r="BH103"/>
  <c r="BG103"/>
  <c r="BE103"/>
  <c r="T103"/>
  <c r="R103"/>
  <c r="P103"/>
  <c r="BK103"/>
  <c r="J103"/>
  <c r="BF103"/>
  <c r="BI102"/>
  <c r="BH102"/>
  <c r="BG102"/>
  <c r="BE102"/>
  <c r="T102"/>
  <c r="R102"/>
  <c r="P102"/>
  <c r="BK102"/>
  <c r="J102"/>
  <c r="BF102"/>
  <c r="BI101"/>
  <c r="BH101"/>
  <c r="BG101"/>
  <c r="BE101"/>
  <c r="T101"/>
  <c r="R101"/>
  <c r="P101"/>
  <c r="BK101"/>
  <c r="J101"/>
  <c r="BF101"/>
  <c r="BI100"/>
  <c r="BH100"/>
  <c r="BG100"/>
  <c r="BE100"/>
  <c r="T100"/>
  <c r="R100"/>
  <c r="R97" s="1"/>
  <c r="P100"/>
  <c r="BK100"/>
  <c r="J100"/>
  <c r="BF100"/>
  <c r="BI99"/>
  <c r="BH99"/>
  <c r="BG99"/>
  <c r="BE99"/>
  <c r="T99"/>
  <c r="R99"/>
  <c r="P99"/>
  <c r="BK99"/>
  <c r="BK97" s="1"/>
  <c r="J97" s="1"/>
  <c r="J63" s="1"/>
  <c r="J99"/>
  <c r="BF99"/>
  <c r="BI98"/>
  <c r="BH98"/>
  <c r="BG98"/>
  <c r="BE98"/>
  <c r="T98"/>
  <c r="T97"/>
  <c r="R98"/>
  <c r="P98"/>
  <c r="P97"/>
  <c r="BK98"/>
  <c r="J98"/>
  <c r="BF98" s="1"/>
  <c r="BI96"/>
  <c r="BH96"/>
  <c r="BG96"/>
  <c r="BE96"/>
  <c r="T96"/>
  <c r="R96"/>
  <c r="P96"/>
  <c r="BK96"/>
  <c r="J96"/>
  <c r="BF96"/>
  <c r="BI95"/>
  <c r="BH95"/>
  <c r="BG95"/>
  <c r="BE95"/>
  <c r="T95"/>
  <c r="R95"/>
  <c r="P95"/>
  <c r="BK95"/>
  <c r="J95"/>
  <c r="BF95"/>
  <c r="BI94"/>
  <c r="BH94"/>
  <c r="BG94"/>
  <c r="BE94"/>
  <c r="T94"/>
  <c r="R94"/>
  <c r="R91" s="1"/>
  <c r="P94"/>
  <c r="BK94"/>
  <c r="J94"/>
  <c r="BF94"/>
  <c r="BI93"/>
  <c r="BH93"/>
  <c r="BG93"/>
  <c r="BE93"/>
  <c r="T93"/>
  <c r="R93"/>
  <c r="P93"/>
  <c r="BK93"/>
  <c r="BK91" s="1"/>
  <c r="J91" s="1"/>
  <c r="J62" s="1"/>
  <c r="J93"/>
  <c r="BF93"/>
  <c r="BI92"/>
  <c r="BH92"/>
  <c r="BG92"/>
  <c r="BE92"/>
  <c r="T92"/>
  <c r="T91"/>
  <c r="R92"/>
  <c r="P92"/>
  <c r="P91"/>
  <c r="BK92"/>
  <c r="J92"/>
  <c r="BF92" s="1"/>
  <c r="BI90"/>
  <c r="BH90"/>
  <c r="BG90"/>
  <c r="BE90"/>
  <c r="T90"/>
  <c r="R90"/>
  <c r="R87" s="1"/>
  <c r="P90"/>
  <c r="BK90"/>
  <c r="J90"/>
  <c r="BF90"/>
  <c r="BI89"/>
  <c r="BH89"/>
  <c r="BG89"/>
  <c r="BE89"/>
  <c r="T89"/>
  <c r="R89"/>
  <c r="P89"/>
  <c r="BK89"/>
  <c r="J89"/>
  <c r="BF89"/>
  <c r="BI88"/>
  <c r="F37"/>
  <c r="BD55" i="1" s="1"/>
  <c r="BD54" s="1"/>
  <c r="W33" s="1"/>
  <c r="BH88" i="2"/>
  <c r="F36" s="1"/>
  <c r="BC55" i="1" s="1"/>
  <c r="BC54" s="1"/>
  <c r="BG88" i="2"/>
  <c r="F35"/>
  <c r="BB55" i="1" s="1"/>
  <c r="BB54" s="1"/>
  <c r="BE88" i="2"/>
  <c r="F33" s="1"/>
  <c r="AZ55" i="1" s="1"/>
  <c r="AZ54" s="1"/>
  <c r="T88" i="2"/>
  <c r="T87"/>
  <c r="T86" s="1"/>
  <c r="T85" s="1"/>
  <c r="R88"/>
  <c r="P88"/>
  <c r="P87"/>
  <c r="P86" s="1"/>
  <c r="P85" s="1"/>
  <c r="AU55" i="1" s="1"/>
  <c r="AU54" s="1"/>
  <c r="BK88" i="2"/>
  <c r="BK87" s="1"/>
  <c r="J88"/>
  <c r="BF88" s="1"/>
  <c r="J81"/>
  <c r="F81"/>
  <c r="F79"/>
  <c r="E77"/>
  <c r="J54"/>
  <c r="F54"/>
  <c r="F52"/>
  <c r="E50"/>
  <c r="J24"/>
  <c r="E24"/>
  <c r="J82" s="1"/>
  <c r="J55"/>
  <c r="J23"/>
  <c r="J18"/>
  <c r="E18"/>
  <c r="F82"/>
  <c r="F55"/>
  <c r="J17"/>
  <c r="J12"/>
  <c r="J79"/>
  <c r="J52"/>
  <c r="E7"/>
  <c r="E75" s="1"/>
  <c r="E48"/>
  <c r="AS54" i="1"/>
  <c r="L50"/>
  <c r="AM50"/>
  <c r="AM49"/>
  <c r="L49"/>
  <c r="AM47"/>
  <c r="L47"/>
  <c r="L45"/>
  <c r="L44"/>
  <c r="AV54" l="1"/>
  <c r="W29"/>
  <c r="R86" i="2"/>
  <c r="R85" s="1"/>
  <c r="J87"/>
  <c r="J61" s="1"/>
  <c r="BK86"/>
  <c r="J34"/>
  <c r="AW55" i="1" s="1"/>
  <c r="F34" i="2"/>
  <c r="BA55" i="1" s="1"/>
  <c r="BA54" s="1"/>
  <c r="W31"/>
  <c r="AX54"/>
  <c r="AY54"/>
  <c r="W32"/>
  <c r="J33" i="2"/>
  <c r="AV55" i="1" s="1"/>
  <c r="AK29" l="1"/>
  <c r="BK85" i="2"/>
  <c r="J85" s="1"/>
  <c r="J86"/>
  <c r="J60" s="1"/>
  <c r="W30" i="1"/>
  <c r="AW54"/>
  <c r="AK30" s="1"/>
  <c r="AT55"/>
  <c r="J30" i="2" l="1"/>
  <c r="J59"/>
  <c r="AT54" i="1"/>
  <c r="AG55" l="1"/>
  <c r="J39" i="2"/>
  <c r="AN55" i="1" l="1"/>
  <c r="AG54"/>
  <c r="AN54" l="1"/>
  <c r="AK26"/>
  <c r="AK35" s="1"/>
</calcChain>
</file>

<file path=xl/sharedStrings.xml><?xml version="1.0" encoding="utf-8"?>
<sst xmlns="http://schemas.openxmlformats.org/spreadsheetml/2006/main" count="599" uniqueCount="216">
  <si>
    <t>Export Komplet</t>
  </si>
  <si>
    <t>VZ</t>
  </si>
  <si>
    <t>2.0</t>
  </si>
  <si>
    <t/>
  </si>
  <si>
    <t>False</t>
  </si>
  <si>
    <t>{28697908-4b46-45c9-90e5-999923e56b2b}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</si>
  <si>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</si>
  <si>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</si>
  <si>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</si>
  <si>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</si>
  <si>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</si>
  <si>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</si>
  <si>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</si>
  <si>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</si>
  <si>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</si>
  <si>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</si>
  <si>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</si>
  <si>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</si>
  <si>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DPH Žampach - rekonstrukce objektu  DOMÁCNOST PRO SPECIALIZOVANOU SLUŽBU</t>
  </si>
  <si>
    <t>KSO:</t>
  </si>
  <si>
    <t>CC-CZ:</t>
  </si>
  <si>
    <t>Místo:</t>
  </si>
  <si>
    <t>Žampach</t>
  </si>
  <si>
    <t>Datum:</t>
  </si>
  <si>
    <t>19. 12. 2019</t>
  </si>
  <si>
    <t>Zadavatel:</t>
  </si>
  <si>
    <t>IČ:</t>
  </si>
  <si>
    <t>PARDUBICKÝ KRAJ, KOMENSKÉHO NÁMÌSTÍ 125, PARDUBICE</t>
  </si>
  <si>
    <t>DIČ:</t>
  </si>
  <si>
    <t>Uchazeč:</t>
  </si>
  <si>
    <t>Vyplň údaj</t>
  </si>
  <si>
    <t>Projektant:</t>
  </si>
  <si>
    <t>60145277</t>
  </si>
  <si>
    <t>Jiří Kamenický, Na Špici 211, Dlouhá Třebová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</si>
  <si>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</si>
  <si>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</si>
  <si>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</si>
  <si>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</si>
  <si>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</si>
  <si>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</si>
  <si>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</si>
  <si>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</si>
  <si>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</si>
  <si>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</si>
  <si>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</si>
  <si>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</si>
  <si>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</si>
  <si>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</si>
  <si>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</si>
  <si>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</si>
  <si>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</si>
  <si>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</si>
  <si>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</si>
  <si>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</si>
  <si>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</si>
  <si>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</si>
  <si>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</si>
  <si>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</si>
  <si>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</si>
  <si>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</si>
  <si>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</si>
  <si>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</si>
  <si>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</si>
  <si>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</si>
  <si>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</si>
  <si>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</si>
  <si>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</si>
  <si>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</si>
  <si>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</si>
  <si>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</si>
  <si>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</si>
  <si>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</si>
  <si>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</si>
  <si>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</si>
  <si>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</si>
  <si>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</si>
  <si>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</si>
  <si>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</si>
  <si>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</si>
  <si>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>VYTÁPĚNÍ</t>
  </si>
  <si>
    <t>STA</t>
  </si>
  <si>
    <t>1</t>
  </si>
  <si>
    <t>{ce09dccd-22fc-4f67-b90e-a5befd802d3e}</t>
  </si>
  <si>
    <t>KRYCÍ LIST SOUPISU PRACÍ</t>
  </si>
  <si>
    <t>Objekt:</t>
  </si>
  <si>
    <t>D.1.4.1 - VYTÁPĚNÍ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</si>
  <si>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</si>
  <si>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</si>
  <si>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</si>
  <si>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</si>
  <si>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</si>
  <si>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713 - Izolace tepelné</t>
  </si>
  <si>
    <t xml:space="preserve">    733 - Ústřední vytápění -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</si>
  <si>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</si>
  <si>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</si>
  <si>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</si>
  <si>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</si>
  <si>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</si>
  <si>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</si>
  <si>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</si>
  <si>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</si>
  <si>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</si>
  <si>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</si>
  <si>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</si>
  <si>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</si>
  <si>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</si>
  <si>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</si>
  <si>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</si>
  <si>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</si>
  <si>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</si>
  <si>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</si>
  <si>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</si>
  <si>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</si>
  <si>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713</t>
  </si>
  <si>
    <t>Izolace tepelné</t>
  </si>
  <si>
    <t>K</t>
  </si>
  <si>
    <t>713463411</t>
  </si>
  <si>
    <t>Montáž izolace tepelné potrubí a ohybů tvarovkami nebo deskami potrubními pouzdry návlekovými izolačními hadicemi potrubí a ohybů</t>
  </si>
  <si>
    <t>m</t>
  </si>
  <si>
    <t>CS ÚRS 2019 01</t>
  </si>
  <si>
    <t>16</t>
  </si>
  <si>
    <t>-43300674</t>
  </si>
  <si>
    <t>M</t>
  </si>
  <si>
    <t>28377105</t>
  </si>
  <si>
    <t>izolace tepelná potrubí z pěnového polyetylenu 18 x 13 mm</t>
  </si>
  <si>
    <t>32</t>
  </si>
  <si>
    <t>-83040519</t>
  </si>
  <si>
    <t>3</t>
  </si>
  <si>
    <t>998713101</t>
  </si>
  <si>
    <t>Přesun hmot pro izolace tepelné stanovený z hmotnosti přesunovaného materiálu vodorovná dopravní vzdálenost do 50 m v objektech výšky do 6 m</t>
  </si>
  <si>
    <t>t</t>
  </si>
  <si>
    <t>-53704750</t>
  </si>
  <si>
    <t>733</t>
  </si>
  <si>
    <t>Ústřední vytápění - potrubí</t>
  </si>
  <si>
    <t>4</t>
  </si>
  <si>
    <t>733111103</t>
  </si>
  <si>
    <t>Potrubí z trubek ocelových závitových bezešvých běžných nízkotlakých DN 15</t>
  </si>
  <si>
    <t>-1689918029</t>
  </si>
  <si>
    <t>5</t>
  </si>
  <si>
    <t>733113113</t>
  </si>
  <si>
    <t>Potrubí z trubek ocelových závitových Příplatek k ceně za zhotovení přípojky z ocelových trubek závitových DN 15</t>
  </si>
  <si>
    <t>kus</t>
  </si>
  <si>
    <t>-9777525</t>
  </si>
  <si>
    <t>6</t>
  </si>
  <si>
    <t>733110803</t>
  </si>
  <si>
    <t>Demontáž potrubí z trubek ocelových závitových DN do 15</t>
  </si>
  <si>
    <t>2036682595</t>
  </si>
  <si>
    <t>7</t>
  </si>
  <si>
    <t>733190107</t>
  </si>
  <si>
    <t>Zkoušky těsnosti potrubí, manžety prostupové z trubek ocelových zkoušky těsnosti potrubí (za provozu) z trubek ocelových závitových DN do 40</t>
  </si>
  <si>
    <t>1120189693</t>
  </si>
  <si>
    <t>8</t>
  </si>
  <si>
    <t>998733101</t>
  </si>
  <si>
    <t>Přesun hmot pro rozvody potrubí stanovený z hmotnosti přesunovaného materiálu vodorovná dopravní vzdálenost do 50 m v objektech výšky do 6 m</t>
  </si>
  <si>
    <t>-144419074</t>
  </si>
  <si>
    <t>734</t>
  </si>
  <si>
    <t>Ústřední vytápění - armatury</t>
  </si>
  <si>
    <t>9</t>
  </si>
  <si>
    <t>734209114</t>
  </si>
  <si>
    <t>Montáž závitových armatur se 2 závity G 3/4 (DN 20)</t>
  </si>
  <si>
    <t>-2120254790</t>
  </si>
  <si>
    <t>10</t>
  </si>
  <si>
    <t>734221552</t>
  </si>
  <si>
    <t>Ventily regulační závitové termostatické, bez hlavice ovládání PN 16 do 110°C přímé dvouregulační G 1/2 (kompatibilní s pohony Siemens)</t>
  </si>
  <si>
    <t>-1506612768</t>
  </si>
  <si>
    <t>11</t>
  </si>
  <si>
    <t>734261717</t>
  </si>
  <si>
    <t>Šroubení regulační radiátorové přímé s vypouštěním G 1/2</t>
  </si>
  <si>
    <t>CS ÚRS 2018 01</t>
  </si>
  <si>
    <t>-1606772139</t>
  </si>
  <si>
    <t>12</t>
  </si>
  <si>
    <t>734291123</t>
  </si>
  <si>
    <t>Ostatní armatury kohouty plnicí a vypouštěcí PN 10 do 90°C G 1/2</t>
  </si>
  <si>
    <t>1013184658</t>
  </si>
  <si>
    <t>13</t>
  </si>
  <si>
    <t>73422153xx1</t>
  </si>
  <si>
    <t>Ventil závitový termostatický H  - pro středové připojení žebříků DN 15 -  včetně termohlavice a krytky</t>
  </si>
  <si>
    <t>211842540</t>
  </si>
  <si>
    <t>14</t>
  </si>
  <si>
    <t>998734101</t>
  </si>
  <si>
    <t>Přesun hmot pro armatury stanovený z hmotnosti přesunovaného materiálu vodorovná dopravní vzdálenost do 50 m v objektech výšky do 6 m</t>
  </si>
  <si>
    <t>-1146795919</t>
  </si>
  <si>
    <t>735</t>
  </si>
  <si>
    <t>Ústřední vytápění - otopná tělesa</t>
  </si>
  <si>
    <t>735000912</t>
  </si>
  <si>
    <t>Regulace otopného systému při opravách vyregulování dvojregulačních ventilů a kohoutů s termostatickým ovládáním</t>
  </si>
  <si>
    <t>-483849347</t>
  </si>
  <si>
    <t>735151821</t>
  </si>
  <si>
    <t>Demontáž otopných těles panelových dvouřadých stavební délky do 1500 mm</t>
  </si>
  <si>
    <t>-1446152468</t>
  </si>
  <si>
    <t>17</t>
  </si>
  <si>
    <t>735151575</t>
  </si>
  <si>
    <t>Otopná tělesa panelová dvoudesková PN 1,0 MPa, T do 110°C se dvěma přídavnými přestupními plochami výšky tělesa 600 mm stavební délky / výkonu 800 mm / 1343 W</t>
  </si>
  <si>
    <t>-1713384457</t>
  </si>
  <si>
    <t>18</t>
  </si>
  <si>
    <t>735164512</t>
  </si>
  <si>
    <t>Otopná tělesa trubková montáž těles na stěnu výšky tělesa přes 1500 mm</t>
  </si>
  <si>
    <t>-2043175642</t>
  </si>
  <si>
    <t>19</t>
  </si>
  <si>
    <t>73515xxx013x</t>
  </si>
  <si>
    <t xml:space="preserve">Otopné těleso trubkové (žebřík) výška 1820 mm, délky 750 mm. Střední středové připojeníí._x000D_
Trubková otopná tělesa jsou vyrobena z uzavřených ocelových profilů s průřezem ve tvaru “D” a rovných profilů s kruhovým průřezem.  </t>
  </si>
  <si>
    <t>-52615899</t>
  </si>
  <si>
    <t>20</t>
  </si>
  <si>
    <t>73515xxx020</t>
  </si>
  <si>
    <t>Provední zakrytí stávajících topných těles - ochrana během provádění stavebních prací (bublinková folie apod.)</t>
  </si>
  <si>
    <t>soubor</t>
  </si>
  <si>
    <t>72561126</t>
  </si>
  <si>
    <t>998735101</t>
  </si>
  <si>
    <t>Přesun hmot pro otopná tělesa stanovený z hmotnosti přesunovaného materiálu vodorovná dopravní vzdálenost do 50 m v objektech výšky do 6 m</t>
  </si>
  <si>
    <t>777056369</t>
  </si>
  <si>
    <t>783</t>
  </si>
  <si>
    <t>Dokončovací práce - nátěry</t>
  </si>
  <si>
    <t>22</t>
  </si>
  <si>
    <t>783617613</t>
  </si>
  <si>
    <t>Krycí nátěr (email) armatur a kovových potrubí potrubí do DN 50 mm dvojnásobný syntetický samozákladující</t>
  </si>
  <si>
    <t>1734028984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</si>
</sst>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0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8" fillId="5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8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 applyProtection="1">
      <alignment horizontal="center" vertical="center" wrapText="1"/>
      <protection locked="0"/>
    </xf>
    <xf numFmtId="0" fontId="18" fillId="5" borderId="18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19" fillId="3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" customHeight="1">
      <c r="AR2" s="175" t="s">
        <v>6</v>
      </c>
      <c r="AS2" s="176"/>
      <c r="AT2" s="176"/>
      <c r="AU2" s="176"/>
      <c r="AV2" s="176"/>
      <c r="AW2" s="176"/>
      <c r="AX2" s="176"/>
      <c r="AY2" s="176"/>
      <c r="AZ2" s="176"/>
      <c r="BA2" s="176"/>
      <c r="BB2" s="176"/>
      <c r="BC2" s="176"/>
      <c r="BD2" s="176"/>
      <c r="BE2" s="176"/>
      <c r="BS2" s="13" t="s">
        <v>7</v>
      </c>
      <c r="BT2" s="13" t="s">
        <v>8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pans="1:74" ht="24.9" customHeight="1">
      <c r="B4" s="16"/>
      <c r="D4" s="17" t="s">
        <v>10</v>
      </c>
      <c r="AR4" s="16"/>
      <c r="AS4" s="18" t="s">
        <v>11</v>
      </c>
      <c r="BE4" s="19" t="s">
        <v>12</v>
      </c>
      <c r="BS4" s="13" t="s">
        <v>13</v>
      </c>
    </row>
    <row r="5" spans="1:74" ht="12" customHeight="1">
      <c r="B5" s="16"/>
      <c r="D5" s="20" t="s">
        <v>14</v>
      </c>
      <c r="K5" s="195" t="s">
        <v>15</v>
      </c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R5" s="16"/>
      <c r="BE5" s="166" t="s">
        <v>16</v>
      </c>
      <c r="BS5" s="13" t="s">
        <v>7</v>
      </c>
    </row>
    <row r="6" spans="1:74" ht="36.9" customHeight="1">
      <c r="B6" s="16"/>
      <c r="D6" s="22" t="s">
        <v>17</v>
      </c>
      <c r="K6" s="196" t="s">
        <v>18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R6" s="16"/>
      <c r="BE6" s="167"/>
      <c r="BS6" s="13" t="s">
        <v>7</v>
      </c>
    </row>
    <row r="7" spans="1:74" ht="12" customHeight="1">
      <c r="B7" s="16"/>
      <c r="D7" s="23" t="s">
        <v>19</v>
      </c>
      <c r="K7" s="21" t="s">
        <v>3</v>
      </c>
      <c r="AK7" s="23" t="s">
        <v>20</v>
      </c>
      <c r="AN7" s="21" t="s">
        <v>3</v>
      </c>
      <c r="AR7" s="16"/>
      <c r="BE7" s="167"/>
      <c r="BS7" s="13" t="s">
        <v>7</v>
      </c>
    </row>
    <row r="8" spans="1:74" ht="12" customHeight="1">
      <c r="B8" s="16"/>
      <c r="D8" s="23" t="s">
        <v>21</v>
      </c>
      <c r="K8" s="21" t="s">
        <v>22</v>
      </c>
      <c r="AK8" s="23" t="s">
        <v>23</v>
      </c>
      <c r="AN8" s="24" t="s">
        <v>24</v>
      </c>
      <c r="AR8" s="16"/>
      <c r="BE8" s="167"/>
      <c r="BS8" s="13" t="s">
        <v>7</v>
      </c>
    </row>
    <row r="9" spans="1:74" ht="14.4" customHeight="1">
      <c r="B9" s="16"/>
      <c r="AR9" s="16"/>
      <c r="BE9" s="167"/>
      <c r="BS9" s="13" t="s">
        <v>7</v>
      </c>
    </row>
    <row r="10" spans="1:74" ht="12" customHeight="1">
      <c r="B10" s="16"/>
      <c r="D10" s="23" t="s">
        <v>25</v>
      </c>
      <c r="AK10" s="23" t="s">
        <v>26</v>
      </c>
      <c r="AN10" s="21" t="s">
        <v>3</v>
      </c>
      <c r="AR10" s="16"/>
      <c r="BE10" s="167"/>
      <c r="BS10" s="13" t="s">
        <v>7</v>
      </c>
    </row>
    <row r="11" spans="1:74" ht="18.45" customHeight="1">
      <c r="B11" s="16"/>
      <c r="E11" s="21" t="s">
        <v>27</v>
      </c>
      <c r="AK11" s="23" t="s">
        <v>28</v>
      </c>
      <c r="AN11" s="21" t="s">
        <v>3</v>
      </c>
      <c r="AR11" s="16"/>
      <c r="BE11" s="167"/>
      <c r="BS11" s="13" t="s">
        <v>7</v>
      </c>
    </row>
    <row r="12" spans="1:74" ht="6.9" customHeight="1">
      <c r="B12" s="16"/>
      <c r="AR12" s="16"/>
      <c r="BE12" s="167"/>
      <c r="BS12" s="13" t="s">
        <v>7</v>
      </c>
    </row>
    <row r="13" spans="1:74" ht="12" customHeight="1">
      <c r="B13" s="16"/>
      <c r="D13" s="23" t="s">
        <v>29</v>
      </c>
      <c r="AK13" s="23" t="s">
        <v>26</v>
      </c>
      <c r="AN13" s="25" t="s">
        <v>30</v>
      </c>
      <c r="AR13" s="16"/>
      <c r="BE13" s="167"/>
      <c r="BS13" s="13" t="s">
        <v>7</v>
      </c>
    </row>
    <row r="14" spans="1:74" ht="13.2">
      <c r="B14" s="16"/>
      <c r="E14" s="197" t="s">
        <v>30</v>
      </c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23" t="s">
        <v>28</v>
      </c>
      <c r="AN14" s="25" t="s">
        <v>30</v>
      </c>
      <c r="AR14" s="16"/>
      <c r="BE14" s="167"/>
      <c r="BS14" s="13" t="s">
        <v>7</v>
      </c>
    </row>
    <row r="15" spans="1:74" ht="6.9" customHeight="1">
      <c r="B15" s="16"/>
      <c r="AR15" s="16"/>
      <c r="BE15" s="167"/>
      <c r="BS15" s="13" t="s">
        <v>4</v>
      </c>
    </row>
    <row r="16" spans="1:74" ht="12" customHeight="1">
      <c r="B16" s="16"/>
      <c r="D16" s="23" t="s">
        <v>31</v>
      </c>
      <c r="AK16" s="23" t="s">
        <v>26</v>
      </c>
      <c r="AN16" s="21" t="s">
        <v>32</v>
      </c>
      <c r="AR16" s="16"/>
      <c r="BE16" s="167"/>
      <c r="BS16" s="13" t="s">
        <v>4</v>
      </c>
    </row>
    <row r="17" spans="2:71" ht="18.45" customHeight="1">
      <c r="B17" s="16"/>
      <c r="E17" s="21" t="s">
        <v>33</v>
      </c>
      <c r="AK17" s="23" t="s">
        <v>28</v>
      </c>
      <c r="AN17" s="21" t="s">
        <v>3</v>
      </c>
      <c r="AR17" s="16"/>
      <c r="BE17" s="167"/>
      <c r="BS17" s="13" t="s">
        <v>34</v>
      </c>
    </row>
    <row r="18" spans="2:71" ht="6.9" customHeight="1">
      <c r="B18" s="16"/>
      <c r="AR18" s="16"/>
      <c r="BE18" s="167"/>
      <c r="BS18" s="13" t="s">
        <v>7</v>
      </c>
    </row>
    <row r="19" spans="2:71" ht="12" customHeight="1">
      <c r="B19" s="16"/>
      <c r="D19" s="23" t="s">
        <v>35</v>
      </c>
      <c r="AK19" s="23" t="s">
        <v>26</v>
      </c>
      <c r="AN19" s="21" t="s">
        <v>3</v>
      </c>
      <c r="AR19" s="16"/>
      <c r="BE19" s="167"/>
      <c r="BS19" s="13" t="s">
        <v>7</v>
      </c>
    </row>
    <row r="20" spans="2:71" ht="18.45" customHeight="1">
      <c r="B20" s="16"/>
      <c r="E20" s="21" t="s">
        <v>36</v>
      </c>
      <c r="AK20" s="23" t="s">
        <v>28</v>
      </c>
      <c r="AN20" s="21" t="s">
        <v>3</v>
      </c>
      <c r="AR20" s="16"/>
      <c r="BE20" s="167"/>
      <c r="BS20" s="13" t="s">
        <v>4</v>
      </c>
    </row>
    <row r="21" spans="2:71" ht="6.9" customHeight="1">
      <c r="B21" s="16"/>
      <c r="AR21" s="16"/>
      <c r="BE21" s="167"/>
    </row>
    <row r="22" spans="2:71" ht="12" customHeight="1">
      <c r="B22" s="16"/>
      <c r="D22" s="23" t="s">
        <v>37</v>
      </c>
      <c r="AR22" s="16"/>
      <c r="BE22" s="167"/>
    </row>
    <row r="23" spans="2:71" ht="51" customHeight="1">
      <c r="B23" s="16"/>
      <c r="E23" s="199" t="s">
        <v>38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R23" s="16"/>
      <c r="BE23" s="167"/>
    </row>
    <row r="24" spans="2:71" ht="6.9" customHeight="1">
      <c r="B24" s="16"/>
      <c r="AR24" s="16"/>
      <c r="BE24" s="167"/>
    </row>
    <row r="25" spans="2:7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67"/>
    </row>
    <row r="26" spans="2:71" s="1" customFormat="1" ht="25.95" customHeight="1">
      <c r="B26" s="28"/>
      <c r="D26" s="29" t="s">
        <v>39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69">
        <f>ROUND(AG54,2)</f>
        <v>0</v>
      </c>
      <c r="AL26" s="170"/>
      <c r="AM26" s="170"/>
      <c r="AN26" s="170"/>
      <c r="AO26" s="170"/>
      <c r="AR26" s="28"/>
      <c r="BE26" s="167"/>
    </row>
    <row r="27" spans="2:71" s="1" customFormat="1" ht="6.9" customHeight="1">
      <c r="B27" s="28"/>
      <c r="AR27" s="28"/>
      <c r="BE27" s="167"/>
    </row>
    <row r="28" spans="2:71" s="1" customFormat="1" ht="13.2">
      <c r="B28" s="28"/>
      <c r="L28" s="200" t="s">
        <v>40</v>
      </c>
      <c r="M28" s="200"/>
      <c r="N28" s="200"/>
      <c r="O28" s="200"/>
      <c r="P28" s="200"/>
      <c r="W28" s="200" t="s">
        <v>41</v>
      </c>
      <c r="X28" s="200"/>
      <c r="Y28" s="200"/>
      <c r="Z28" s="200"/>
      <c r="AA28" s="200"/>
      <c r="AB28" s="200"/>
      <c r="AC28" s="200"/>
      <c r="AD28" s="200"/>
      <c r="AE28" s="200"/>
      <c r="AK28" s="200" t="s">
        <v>42</v>
      </c>
      <c r="AL28" s="200"/>
      <c r="AM28" s="200"/>
      <c r="AN28" s="200"/>
      <c r="AO28" s="200"/>
      <c r="AR28" s="28"/>
      <c r="BE28" s="167"/>
    </row>
    <row r="29" spans="2:71" s="2" customFormat="1" ht="14.4" customHeight="1">
      <c r="B29" s="32"/>
      <c r="D29" s="23" t="s">
        <v>43</v>
      </c>
      <c r="F29" s="23" t="s">
        <v>44</v>
      </c>
      <c r="L29" s="201">
        <v>0.21</v>
      </c>
      <c r="M29" s="165"/>
      <c r="N29" s="165"/>
      <c r="O29" s="165"/>
      <c r="P29" s="165"/>
      <c r="W29" s="164">
        <f>ROUND(AZ54, 2)</f>
        <v>0</v>
      </c>
      <c r="X29" s="165"/>
      <c r="Y29" s="165"/>
      <c r="Z29" s="165"/>
      <c r="AA29" s="165"/>
      <c r="AB29" s="165"/>
      <c r="AC29" s="165"/>
      <c r="AD29" s="165"/>
      <c r="AE29" s="165"/>
      <c r="AK29" s="164">
        <f>ROUND(AV54, 2)</f>
        <v>0</v>
      </c>
      <c r="AL29" s="165"/>
      <c r="AM29" s="165"/>
      <c r="AN29" s="165"/>
      <c r="AO29" s="165"/>
      <c r="AR29" s="32"/>
      <c r="BE29" s="168"/>
    </row>
    <row r="30" spans="2:71" s="2" customFormat="1" ht="14.4" customHeight="1">
      <c r="B30" s="32"/>
      <c r="F30" s="23" t="s">
        <v>45</v>
      </c>
      <c r="L30" s="201">
        <v>0.15</v>
      </c>
      <c r="M30" s="165"/>
      <c r="N30" s="165"/>
      <c r="O30" s="165"/>
      <c r="P30" s="165"/>
      <c r="W30" s="164">
        <f>ROUND(BA54, 2)</f>
        <v>0</v>
      </c>
      <c r="X30" s="165"/>
      <c r="Y30" s="165"/>
      <c r="Z30" s="165"/>
      <c r="AA30" s="165"/>
      <c r="AB30" s="165"/>
      <c r="AC30" s="165"/>
      <c r="AD30" s="165"/>
      <c r="AE30" s="165"/>
      <c r="AK30" s="164">
        <f>ROUND(AW54, 2)</f>
        <v>0</v>
      </c>
      <c r="AL30" s="165"/>
      <c r="AM30" s="165"/>
      <c r="AN30" s="165"/>
      <c r="AO30" s="165"/>
      <c r="AR30" s="32"/>
      <c r="BE30" s="168"/>
    </row>
    <row r="31" spans="2:71" s="2" customFormat="1" ht="14.4" hidden="1" customHeight="1">
      <c r="B31" s="32"/>
      <c r="F31" s="23" t="s">
        <v>46</v>
      </c>
      <c r="L31" s="201">
        <v>0.21</v>
      </c>
      <c r="M31" s="165"/>
      <c r="N31" s="165"/>
      <c r="O31" s="165"/>
      <c r="P31" s="165"/>
      <c r="W31" s="164">
        <f>ROUND(BB54, 2)</f>
        <v>0</v>
      </c>
      <c r="X31" s="165"/>
      <c r="Y31" s="165"/>
      <c r="Z31" s="165"/>
      <c r="AA31" s="165"/>
      <c r="AB31" s="165"/>
      <c r="AC31" s="165"/>
      <c r="AD31" s="165"/>
      <c r="AE31" s="165"/>
      <c r="AK31" s="164">
        <v>0</v>
      </c>
      <c r="AL31" s="165"/>
      <c r="AM31" s="165"/>
      <c r="AN31" s="165"/>
      <c r="AO31" s="165"/>
      <c r="AR31" s="32"/>
      <c r="BE31" s="168"/>
    </row>
    <row r="32" spans="2:71" s="2" customFormat="1" ht="14.4" hidden="1" customHeight="1">
      <c r="B32" s="32"/>
      <c r="F32" s="23" t="s">
        <v>47</v>
      </c>
      <c r="L32" s="201">
        <v>0.15</v>
      </c>
      <c r="M32" s="165"/>
      <c r="N32" s="165"/>
      <c r="O32" s="165"/>
      <c r="P32" s="165"/>
      <c r="W32" s="164">
        <f>ROUND(BC54, 2)</f>
        <v>0</v>
      </c>
      <c r="X32" s="165"/>
      <c r="Y32" s="165"/>
      <c r="Z32" s="165"/>
      <c r="AA32" s="165"/>
      <c r="AB32" s="165"/>
      <c r="AC32" s="165"/>
      <c r="AD32" s="165"/>
      <c r="AE32" s="165"/>
      <c r="AK32" s="164">
        <v>0</v>
      </c>
      <c r="AL32" s="165"/>
      <c r="AM32" s="165"/>
      <c r="AN32" s="165"/>
      <c r="AO32" s="165"/>
      <c r="AR32" s="32"/>
      <c r="BE32" s="168"/>
    </row>
    <row r="33" spans="2:44" s="2" customFormat="1" ht="14.4" hidden="1" customHeight="1">
      <c r="B33" s="32"/>
      <c r="F33" s="23" t="s">
        <v>48</v>
      </c>
      <c r="L33" s="201">
        <v>0</v>
      </c>
      <c r="M33" s="165"/>
      <c r="N33" s="165"/>
      <c r="O33" s="165"/>
      <c r="P33" s="165"/>
      <c r="W33" s="164">
        <f>ROUND(BD54, 2)</f>
        <v>0</v>
      </c>
      <c r="X33" s="165"/>
      <c r="Y33" s="165"/>
      <c r="Z33" s="165"/>
      <c r="AA33" s="165"/>
      <c r="AB33" s="165"/>
      <c r="AC33" s="165"/>
      <c r="AD33" s="165"/>
      <c r="AE33" s="165"/>
      <c r="AK33" s="164">
        <v>0</v>
      </c>
      <c r="AL33" s="165"/>
      <c r="AM33" s="165"/>
      <c r="AN33" s="165"/>
      <c r="AO33" s="165"/>
      <c r="AR33" s="32"/>
    </row>
    <row r="34" spans="2:44" s="1" customFormat="1" ht="6.9" customHeight="1">
      <c r="B34" s="28"/>
      <c r="AR34" s="28"/>
    </row>
    <row r="35" spans="2:44" s="1" customFormat="1" ht="25.95" customHeight="1">
      <c r="B35" s="28"/>
      <c r="C35" s="33"/>
      <c r="D35" s="34" t="s">
        <v>49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50</v>
      </c>
      <c r="U35" s="35"/>
      <c r="V35" s="35"/>
      <c r="W35" s="35"/>
      <c r="X35" s="171" t="s">
        <v>51</v>
      </c>
      <c r="Y35" s="172"/>
      <c r="Z35" s="172"/>
      <c r="AA35" s="172"/>
      <c r="AB35" s="172"/>
      <c r="AC35" s="35"/>
      <c r="AD35" s="35"/>
      <c r="AE35" s="35"/>
      <c r="AF35" s="35"/>
      <c r="AG35" s="35"/>
      <c r="AH35" s="35"/>
      <c r="AI35" s="35"/>
      <c r="AJ35" s="35"/>
      <c r="AK35" s="173">
        <f>SUM(AK26:AK33)</f>
        <v>0</v>
      </c>
      <c r="AL35" s="172"/>
      <c r="AM35" s="172"/>
      <c r="AN35" s="172"/>
      <c r="AO35" s="174"/>
      <c r="AP35" s="33"/>
      <c r="AQ35" s="33"/>
      <c r="AR35" s="28"/>
    </row>
    <row r="36" spans="2:44" s="1" customFormat="1" ht="6.9" customHeight="1">
      <c r="B36" s="28"/>
      <c r="AR36" s="28"/>
    </row>
    <row r="37" spans="2:44" s="1" customFormat="1" ht="6.9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</row>
    <row r="41" spans="2:44" s="1" customFormat="1" ht="6.9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</row>
    <row r="42" spans="2:44" s="1" customFormat="1" ht="24.9" customHeight="1">
      <c r="B42" s="28"/>
      <c r="C42" s="17" t="s">
        <v>52</v>
      </c>
      <c r="AR42" s="28"/>
    </row>
    <row r="43" spans="2:44" s="1" customFormat="1" ht="6.9" customHeight="1">
      <c r="B43" s="28"/>
      <c r="AR43" s="28"/>
    </row>
    <row r="44" spans="2:44" s="3" customFormat="1" ht="12" customHeight="1">
      <c r="B44" s="41"/>
      <c r="C44" s="23" t="s">
        <v>14</v>
      </c>
      <c r="L44" s="3" t="str">
        <f>K5</f>
        <v>19022</v>
      </c>
      <c r="AR44" s="41"/>
    </row>
    <row r="45" spans="2:44" s="4" customFormat="1" ht="36.9" customHeight="1">
      <c r="B45" s="42"/>
      <c r="C45" s="43" t="s">
        <v>17</v>
      </c>
      <c r="L45" s="179" t="str">
        <f>K6</f>
        <v>DPH Žampach - rekonstrukce objektu  DOMÁCNOST PRO SPECIALIZOVANOU SLUŽBU</v>
      </c>
      <c r="M45" s="180"/>
      <c r="N45" s="180"/>
      <c r="O45" s="180"/>
      <c r="P45" s="180"/>
      <c r="Q45" s="180"/>
      <c r="R45" s="180"/>
      <c r="S45" s="180"/>
      <c r="T45" s="180"/>
      <c r="U45" s="180"/>
      <c r="V45" s="180"/>
      <c r="W45" s="180"/>
      <c r="X45" s="180"/>
      <c r="Y45" s="180"/>
      <c r="Z45" s="180"/>
      <c r="AA45" s="180"/>
      <c r="AB45" s="180"/>
      <c r="AC45" s="180"/>
      <c r="AD45" s="180"/>
      <c r="AE45" s="180"/>
      <c r="AF45" s="180"/>
      <c r="AG45" s="180"/>
      <c r="AH45" s="180"/>
      <c r="AI45" s="180"/>
      <c r="AJ45" s="180"/>
      <c r="AK45" s="180"/>
      <c r="AL45" s="180"/>
      <c r="AM45" s="180"/>
      <c r="AN45" s="180"/>
      <c r="AO45" s="180"/>
      <c r="AR45" s="42"/>
    </row>
    <row r="46" spans="2:44" s="1" customFormat="1" ht="6.9" customHeight="1">
      <c r="B46" s="28"/>
      <c r="AR46" s="28"/>
    </row>
    <row r="47" spans="2:44" s="1" customFormat="1" ht="12" customHeight="1">
      <c r="B47" s="28"/>
      <c r="C47" s="23" t="s">
        <v>21</v>
      </c>
      <c r="L47" s="44" t="str">
        <f>IF(K8="","",K8)</f>
        <v>Žampach</v>
      </c>
      <c r="AI47" s="23" t="s">
        <v>23</v>
      </c>
      <c r="AM47" s="181" t="str">
        <f>IF(AN8= "","",AN8)</f>
        <v>19. 12. 2019</v>
      </c>
      <c r="AN47" s="181"/>
      <c r="AR47" s="28"/>
    </row>
    <row r="48" spans="2:44" s="1" customFormat="1" ht="6.9" customHeight="1">
      <c r="B48" s="28"/>
      <c r="AR48" s="28"/>
    </row>
    <row r="49" spans="1:91" s="1" customFormat="1" ht="27.9" customHeight="1">
      <c r="B49" s="28"/>
      <c r="C49" s="23" t="s">
        <v>25</v>
      </c>
      <c r="L49" s="3" t="str">
        <f>IF(E11= "","",E11)</f>
        <v>PARDUBICKÝ KRAJ, KOMENSKÉHO NÁMÌSTÍ 125, PARDUBICE</v>
      </c>
      <c r="AI49" s="23" t="s">
        <v>31</v>
      </c>
      <c r="AM49" s="177" t="str">
        <f>IF(E17="","",E17)</f>
        <v>Jiří Kamenický, Na Špici 211, Dlouhá Třebová</v>
      </c>
      <c r="AN49" s="178"/>
      <c r="AO49" s="178"/>
      <c r="AP49" s="178"/>
      <c r="AR49" s="28"/>
      <c r="AS49" s="182" t="s">
        <v>53</v>
      </c>
      <c r="AT49" s="183"/>
      <c r="AU49" s="46"/>
      <c r="AV49" s="46"/>
      <c r="AW49" s="46"/>
      <c r="AX49" s="46"/>
      <c r="AY49" s="46"/>
      <c r="AZ49" s="46"/>
      <c r="BA49" s="46"/>
      <c r="BB49" s="46"/>
      <c r="BC49" s="46"/>
      <c r="BD49" s="47"/>
    </row>
    <row r="50" spans="1:91" s="1" customFormat="1" ht="15.15" customHeight="1">
      <c r="B50" s="28"/>
      <c r="C50" s="23" t="s">
        <v>29</v>
      </c>
      <c r="L50" s="3" t="str">
        <f>IF(E14= "Vyplň údaj","",E14)</f>
        <v/>
      </c>
      <c r="AI50" s="23" t="s">
        <v>35</v>
      </c>
      <c r="AM50" s="177" t="str">
        <f>IF(E20="","",E20)</f>
        <v xml:space="preserve"> </v>
      </c>
      <c r="AN50" s="178"/>
      <c r="AO50" s="178"/>
      <c r="AP50" s="178"/>
      <c r="AR50" s="28"/>
      <c r="AS50" s="184"/>
      <c r="AT50" s="185"/>
      <c r="AU50" s="48"/>
      <c r="AV50" s="48"/>
      <c r="AW50" s="48"/>
      <c r="AX50" s="48"/>
      <c r="AY50" s="48"/>
      <c r="AZ50" s="48"/>
      <c r="BA50" s="48"/>
      <c r="BB50" s="48"/>
      <c r="BC50" s="48"/>
      <c r="BD50" s="49"/>
    </row>
    <row r="51" spans="1:91" s="1" customFormat="1" ht="10.8" customHeight="1">
      <c r="B51" s="28"/>
      <c r="AR51" s="28"/>
      <c r="AS51" s="184"/>
      <c r="AT51" s="185"/>
      <c r="AU51" s="48"/>
      <c r="AV51" s="48"/>
      <c r="AW51" s="48"/>
      <c r="AX51" s="48"/>
      <c r="AY51" s="48"/>
      <c r="AZ51" s="48"/>
      <c r="BA51" s="48"/>
      <c r="BB51" s="48"/>
      <c r="BC51" s="48"/>
      <c r="BD51" s="49"/>
    </row>
    <row r="52" spans="1:91" s="1" customFormat="1" ht="29.25" customHeight="1">
      <c r="B52" s="28"/>
      <c r="C52" s="186" t="s">
        <v>54</v>
      </c>
      <c r="D52" s="187"/>
      <c r="E52" s="187"/>
      <c r="F52" s="187"/>
      <c r="G52" s="187"/>
      <c r="H52" s="50"/>
      <c r="I52" s="188" t="s">
        <v>55</v>
      </c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  <c r="AC52" s="187"/>
      <c r="AD52" s="187"/>
      <c r="AE52" s="187"/>
      <c r="AF52" s="187"/>
      <c r="AG52" s="189" t="s">
        <v>56</v>
      </c>
      <c r="AH52" s="187"/>
      <c r="AI52" s="187"/>
      <c r="AJ52" s="187"/>
      <c r="AK52" s="187"/>
      <c r="AL52" s="187"/>
      <c r="AM52" s="187"/>
      <c r="AN52" s="188" t="s">
        <v>57</v>
      </c>
      <c r="AO52" s="187"/>
      <c r="AP52" s="187"/>
      <c r="AQ52" s="51" t="s">
        <v>58</v>
      </c>
      <c r="AR52" s="28"/>
      <c r="AS52" s="52" t="s">
        <v>59</v>
      </c>
      <c r="AT52" s="53" t="s">
        <v>60</v>
      </c>
      <c r="AU52" s="53" t="s">
        <v>61</v>
      </c>
      <c r="AV52" s="53" t="s">
        <v>62</v>
      </c>
      <c r="AW52" s="53" t="s">
        <v>63</v>
      </c>
      <c r="AX52" s="53" t="s">
        <v>64</v>
      </c>
      <c r="AY52" s="53" t="s">
        <v>65</v>
      </c>
      <c r="AZ52" s="53" t="s">
        <v>66</v>
      </c>
      <c r="BA52" s="53" t="s">
        <v>67</v>
      </c>
      <c r="BB52" s="53" t="s">
        <v>68</v>
      </c>
      <c r="BC52" s="53" t="s">
        <v>69</v>
      </c>
      <c r="BD52" s="54" t="s">
        <v>70</v>
      </c>
    </row>
    <row r="53" spans="1:91" s="1" customFormat="1" ht="10.8" customHeight="1">
      <c r="B53" s="28"/>
      <c r="AR53" s="28"/>
      <c r="AS53" s="55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7"/>
    </row>
    <row r="54" spans="1:91" s="5" customFormat="1" ht="32.4" customHeight="1">
      <c r="B54" s="56"/>
      <c r="C54" s="57" t="s">
        <v>71</v>
      </c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193">
        <f>ROUND(AG55,2)</f>
        <v>0</v>
      </c>
      <c r="AH54" s="193"/>
      <c r="AI54" s="193"/>
      <c r="AJ54" s="193"/>
      <c r="AK54" s="193"/>
      <c r="AL54" s="193"/>
      <c r="AM54" s="193"/>
      <c r="AN54" s="194">
        <f>SUM(AG54,AT54)</f>
        <v>0</v>
      </c>
      <c r="AO54" s="194"/>
      <c r="AP54" s="194"/>
      <c r="AQ54" s="60" t="s">
        <v>3</v>
      </c>
      <c r="AR54" s="56"/>
      <c r="AS54" s="61">
        <f>ROUND(AS55,2)</f>
        <v>0</v>
      </c>
      <c r="AT54" s="62">
        <f>ROUND(SUM(AV54:AW54),2)</f>
        <v>0</v>
      </c>
      <c r="AU54" s="63">
        <f>ROUND(AU55,5)</f>
        <v>0</v>
      </c>
      <c r="AV54" s="62">
        <f>ROUND(AZ54*L29,2)</f>
        <v>0</v>
      </c>
      <c r="AW54" s="62">
        <f>ROUND(BA54*L30,2)</f>
        <v>0</v>
      </c>
      <c r="AX54" s="62">
        <f>ROUND(BB54*L29,2)</f>
        <v>0</v>
      </c>
      <c r="AY54" s="62">
        <f>ROUND(BC54*L30,2)</f>
        <v>0</v>
      </c>
      <c r="AZ54" s="62">
        <f>ROUND(AZ55,2)</f>
        <v>0</v>
      </c>
      <c r="BA54" s="62">
        <f>ROUND(BA55,2)</f>
        <v>0</v>
      </c>
      <c r="BB54" s="62">
        <f>ROUND(BB55,2)</f>
        <v>0</v>
      </c>
      <c r="BC54" s="62">
        <f>ROUND(BC55,2)</f>
        <v>0</v>
      </c>
      <c r="BD54" s="64">
        <f>ROUND(BD55,2)</f>
        <v>0</v>
      </c>
      <c r="BS54" s="65" t="s">
        <v>72</v>
      </c>
      <c r="BT54" s="65" t="s">
        <v>73</v>
      </c>
      <c r="BU54" s="66" t="s">
        <v>74</v>
      </c>
      <c r="BV54" s="65" t="s">
        <v>75</v>
      </c>
      <c r="BW54" s="65" t="s">
        <v>5</v>
      </c>
      <c r="BX54" s="65" t="s">
        <v>76</v>
      </c>
      <c r="CL54" s="65" t="s">
        <v>3</v>
      </c>
    </row>
    <row r="55" spans="1:91" s="6" customFormat="1" ht="16.5" customHeight="1">
      <c r="A55" s="67" t="s">
        <v>77</v>
      </c>
      <c r="B55" s="68"/>
      <c r="C55" s="69"/>
      <c r="D55" s="192" t="s">
        <v>78</v>
      </c>
      <c r="E55" s="192"/>
      <c r="F55" s="192"/>
      <c r="G55" s="192"/>
      <c r="H55" s="192"/>
      <c r="I55" s="70"/>
      <c r="J55" s="192" t="s">
        <v>79</v>
      </c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0">
        <f>'D.1.4.1 - VYTÁPĚNÍ'!J30</f>
        <v>0</v>
      </c>
      <c r="AH55" s="191"/>
      <c r="AI55" s="191"/>
      <c r="AJ55" s="191"/>
      <c r="AK55" s="191"/>
      <c r="AL55" s="191"/>
      <c r="AM55" s="191"/>
      <c r="AN55" s="190">
        <f>SUM(AG55,AT55)</f>
        <v>0</v>
      </c>
      <c r="AO55" s="191"/>
      <c r="AP55" s="191"/>
      <c r="AQ55" s="71" t="s">
        <v>80</v>
      </c>
      <c r="AR55" s="68"/>
      <c r="AS55" s="72">
        <v>0</v>
      </c>
      <c r="AT55" s="73">
        <f>ROUND(SUM(AV55:AW55),2)</f>
        <v>0</v>
      </c>
      <c r="AU55" s="74">
        <f>'D.1.4.1 - VYTÁPĚNÍ'!P85</f>
        <v>0</v>
      </c>
      <c r="AV55" s="73">
        <f>'D.1.4.1 - VYTÁPĚNÍ'!J33</f>
        <v>0</v>
      </c>
      <c r="AW55" s="73">
        <f>'D.1.4.1 - VYTÁPĚNÍ'!J34</f>
        <v>0</v>
      </c>
      <c r="AX55" s="73">
        <f>'D.1.4.1 - VYTÁPĚNÍ'!J35</f>
        <v>0</v>
      </c>
      <c r="AY55" s="73">
        <f>'D.1.4.1 - VYTÁPĚNÍ'!J36</f>
        <v>0</v>
      </c>
      <c r="AZ55" s="73">
        <f>'D.1.4.1 - VYTÁPĚNÍ'!F33</f>
        <v>0</v>
      </c>
      <c r="BA55" s="73">
        <f>'D.1.4.1 - VYTÁPĚNÍ'!F34</f>
        <v>0</v>
      </c>
      <c r="BB55" s="73">
        <f>'D.1.4.1 - VYTÁPĚNÍ'!F35</f>
        <v>0</v>
      </c>
      <c r="BC55" s="73">
        <f>'D.1.4.1 - VYTÁPĚNÍ'!F36</f>
        <v>0</v>
      </c>
      <c r="BD55" s="75">
        <f>'D.1.4.1 - VYTÁPĚNÍ'!F37</f>
        <v>0</v>
      </c>
      <c r="BT55" s="76" t="s">
        <v>81</v>
      </c>
      <c r="BV55" s="76" t="s">
        <v>75</v>
      </c>
      <c r="BW55" s="76" t="s">
        <v>82</v>
      </c>
      <c r="BX55" s="76" t="s">
        <v>5</v>
      </c>
      <c r="CL55" s="76" t="s">
        <v>3</v>
      </c>
      <c r="CM55" s="76" t="s">
        <v>81</v>
      </c>
    </row>
    <row r="56" spans="1:91" s="1" customFormat="1" ht="30" customHeight="1">
      <c r="B56" s="28"/>
      <c r="AR56" s="28"/>
    </row>
    <row r="57" spans="1:91" s="1" customFormat="1" ht="6.9" customHeight="1"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28"/>
    </row>
  </sheetData>
  <mergeCells count="42"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M50:AP50"/>
    <mergeCell ref="L45:AO45"/>
    <mergeCell ref="AM47:AN47"/>
    <mergeCell ref="AM49:AP49"/>
    <mergeCell ref="AS49:AT51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D.1.4.1 - VYTÁPĚNÍ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14"/>
  <sheetViews>
    <sheetView showGridLines="0" tabSelected="1" view="pageBreakPreview" topLeftCell="A95" zoomScaleSheetLayoutView="10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77" customWidth="1"/>
    <col min="10" max="11" width="20.140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75" t="s">
        <v>6</v>
      </c>
      <c r="M2" s="176"/>
      <c r="N2" s="176"/>
      <c r="O2" s="176"/>
      <c r="P2" s="176"/>
      <c r="Q2" s="176"/>
      <c r="R2" s="176"/>
      <c r="S2" s="176"/>
      <c r="T2" s="176"/>
      <c r="U2" s="176"/>
      <c r="V2" s="176"/>
      <c r="AT2" s="13" t="s">
        <v>82</v>
      </c>
    </row>
    <row r="3" spans="2:46" ht="6.9" customHeight="1">
      <c r="B3" s="14"/>
      <c r="C3" s="15"/>
      <c r="D3" s="15"/>
      <c r="E3" s="15"/>
      <c r="F3" s="15"/>
      <c r="G3" s="15"/>
      <c r="H3" s="15"/>
      <c r="I3" s="78"/>
      <c r="J3" s="15"/>
      <c r="K3" s="15"/>
      <c r="L3" s="16"/>
      <c r="AT3" s="13" t="s">
        <v>81</v>
      </c>
    </row>
    <row r="4" spans="2:46" ht="24.9" customHeight="1">
      <c r="B4" s="16"/>
      <c r="D4" s="17" t="s">
        <v>83</v>
      </c>
      <c r="L4" s="16"/>
      <c r="M4" s="79" t="s">
        <v>11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23" t="s">
        <v>17</v>
      </c>
      <c r="L6" s="16"/>
    </row>
    <row r="7" spans="2:46" ht="16.5" customHeight="1">
      <c r="B7" s="16"/>
      <c r="E7" s="202" t="str">
        <f>'Rekapitulace stavby'!K6</f>
        <v>DPH Žampach - rekonstrukce objektu  DOMÁCNOST PRO SPECIALIZOVANOU SLUŽBU</v>
      </c>
      <c r="F7" s="203"/>
      <c r="G7" s="203"/>
      <c r="H7" s="203"/>
      <c r="L7" s="16"/>
    </row>
    <row r="8" spans="2:46" s="1" customFormat="1" ht="12" customHeight="1">
      <c r="B8" s="28"/>
      <c r="D8" s="23" t="s">
        <v>84</v>
      </c>
      <c r="I8" s="80"/>
      <c r="L8" s="28"/>
    </row>
    <row r="9" spans="2:46" s="1" customFormat="1" ht="36.9" customHeight="1">
      <c r="B9" s="28"/>
      <c r="E9" s="179" t="s">
        <v>85</v>
      </c>
      <c r="F9" s="204"/>
      <c r="G9" s="204"/>
      <c r="H9" s="204"/>
      <c r="I9" s="80"/>
      <c r="L9" s="28"/>
    </row>
    <row r="10" spans="2:46" s="1" customFormat="1" ht="10.199999999999999">
      <c r="B10" s="28"/>
      <c r="I10" s="80"/>
      <c r="L10" s="28"/>
    </row>
    <row r="11" spans="2:46" s="1" customFormat="1" ht="12" customHeight="1">
      <c r="B11" s="28"/>
      <c r="D11" s="23" t="s">
        <v>19</v>
      </c>
      <c r="F11" s="21" t="s">
        <v>3</v>
      </c>
      <c r="I11" s="81" t="s">
        <v>20</v>
      </c>
      <c r="J11" s="21" t="s">
        <v>3</v>
      </c>
      <c r="L11" s="28"/>
    </row>
    <row r="12" spans="2:46" s="1" customFormat="1" ht="12" customHeight="1">
      <c r="B12" s="28"/>
      <c r="D12" s="23" t="s">
        <v>21</v>
      </c>
      <c r="F12" s="21" t="s">
        <v>22</v>
      </c>
      <c r="I12" s="81" t="s">
        <v>23</v>
      </c>
      <c r="J12" s="45" t="str">
        <f>'Rekapitulace stavby'!AN8</f>
        <v>19. 12. 2019</v>
      </c>
      <c r="L12" s="28"/>
    </row>
    <row r="13" spans="2:46" s="1" customFormat="1" ht="10.8" customHeight="1">
      <c r="B13" s="28"/>
      <c r="I13" s="80"/>
      <c r="L13" s="28"/>
    </row>
    <row r="14" spans="2:46" s="1" customFormat="1" ht="12" customHeight="1">
      <c r="B14" s="28"/>
      <c r="D14" s="23" t="s">
        <v>25</v>
      </c>
      <c r="I14" s="81" t="s">
        <v>26</v>
      </c>
      <c r="J14" s="21" t="s">
        <v>3</v>
      </c>
      <c r="L14" s="28"/>
    </row>
    <row r="15" spans="2:46" s="1" customFormat="1" ht="18" customHeight="1">
      <c r="B15" s="28"/>
      <c r="E15" s="21" t="s">
        <v>27</v>
      </c>
      <c r="I15" s="81" t="s">
        <v>28</v>
      </c>
      <c r="J15" s="21" t="s">
        <v>3</v>
      </c>
      <c r="L15" s="28"/>
    </row>
    <row r="16" spans="2:46" s="1" customFormat="1" ht="6.9" customHeight="1">
      <c r="B16" s="28"/>
      <c r="I16" s="80"/>
      <c r="L16" s="28"/>
    </row>
    <row r="17" spans="2:12" s="1" customFormat="1" ht="12" customHeight="1">
      <c r="B17" s="28"/>
      <c r="D17" s="23" t="s">
        <v>29</v>
      </c>
      <c r="I17" s="81" t="s">
        <v>26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05" t="str">
        <f>'Rekapitulace stavby'!E14</f>
        <v>Vyplň údaj</v>
      </c>
      <c r="F18" s="195"/>
      <c r="G18" s="195"/>
      <c r="H18" s="195"/>
      <c r="I18" s="81" t="s">
        <v>28</v>
      </c>
      <c r="J18" s="24" t="str">
        <f>'Rekapitulace stavby'!AN14</f>
        <v>Vyplň údaj</v>
      </c>
      <c r="L18" s="28"/>
    </row>
    <row r="19" spans="2:12" s="1" customFormat="1" ht="6.9" customHeight="1">
      <c r="B19" s="28"/>
      <c r="I19" s="80"/>
      <c r="L19" s="28"/>
    </row>
    <row r="20" spans="2:12" s="1" customFormat="1" ht="12" customHeight="1">
      <c r="B20" s="28"/>
      <c r="D20" s="23" t="s">
        <v>31</v>
      </c>
      <c r="I20" s="81" t="s">
        <v>26</v>
      </c>
      <c r="J20" s="21" t="s">
        <v>32</v>
      </c>
      <c r="L20" s="28"/>
    </row>
    <row r="21" spans="2:12" s="1" customFormat="1" ht="18" customHeight="1">
      <c r="B21" s="28"/>
      <c r="E21" s="21" t="s">
        <v>33</v>
      </c>
      <c r="I21" s="81" t="s">
        <v>28</v>
      </c>
      <c r="J21" s="21" t="s">
        <v>3</v>
      </c>
      <c r="L21" s="28"/>
    </row>
    <row r="22" spans="2:12" s="1" customFormat="1" ht="6.9" customHeight="1">
      <c r="B22" s="28"/>
      <c r="I22" s="80"/>
      <c r="L22" s="28"/>
    </row>
    <row r="23" spans="2:12" s="1" customFormat="1" ht="12" customHeight="1">
      <c r="B23" s="28"/>
      <c r="D23" s="23" t="s">
        <v>35</v>
      </c>
      <c r="I23" s="81" t="s">
        <v>26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81" t="s">
        <v>28</v>
      </c>
      <c r="J24" s="21" t="str">
        <f>IF('Rekapitulace stavby'!AN20="","",'Rekapitulace stavby'!AN20)</f>
        <v/>
      </c>
      <c r="L24" s="28"/>
    </row>
    <row r="25" spans="2:12" s="1" customFormat="1" ht="6.9" customHeight="1">
      <c r="B25" s="28"/>
      <c r="I25" s="80"/>
      <c r="L25" s="28"/>
    </row>
    <row r="26" spans="2:12" s="1" customFormat="1" ht="12" customHeight="1">
      <c r="B26" s="28"/>
      <c r="D26" s="23" t="s">
        <v>37</v>
      </c>
      <c r="I26" s="80"/>
      <c r="L26" s="28"/>
    </row>
    <row r="27" spans="2:12" s="7" customFormat="1" ht="16.5" customHeight="1">
      <c r="B27" s="82"/>
      <c r="E27" s="199" t="s">
        <v>3</v>
      </c>
      <c r="F27" s="199"/>
      <c r="G27" s="199"/>
      <c r="H27" s="199"/>
      <c r="I27" s="83"/>
      <c r="L27" s="82"/>
    </row>
    <row r="28" spans="2:12" s="1" customFormat="1" ht="6.9" customHeight="1">
      <c r="B28" s="28"/>
      <c r="I28" s="80"/>
      <c r="L28" s="28"/>
    </row>
    <row r="29" spans="2:12" s="1" customFormat="1" ht="6.9" customHeight="1">
      <c r="B29" s="28"/>
      <c r="D29" s="46"/>
      <c r="E29" s="46"/>
      <c r="F29" s="46"/>
      <c r="G29" s="46"/>
      <c r="H29" s="46"/>
      <c r="I29" s="84"/>
      <c r="J29" s="46"/>
      <c r="K29" s="46"/>
      <c r="L29" s="28"/>
    </row>
    <row r="30" spans="2:12" s="1" customFormat="1" ht="25.35" customHeight="1">
      <c r="B30" s="28"/>
      <c r="D30" s="85" t="s">
        <v>39</v>
      </c>
      <c r="I30" s="80"/>
      <c r="J30" s="59">
        <f>ROUND(J85, 2)</f>
        <v>0</v>
      </c>
      <c r="L30" s="28"/>
    </row>
    <row r="31" spans="2:12" s="1" customFormat="1" ht="6.9" customHeight="1">
      <c r="B31" s="28"/>
      <c r="D31" s="46"/>
      <c r="E31" s="46"/>
      <c r="F31" s="46"/>
      <c r="G31" s="46"/>
      <c r="H31" s="46"/>
      <c r="I31" s="84"/>
      <c r="J31" s="46"/>
      <c r="K31" s="46"/>
      <c r="L31" s="28"/>
    </row>
    <row r="32" spans="2:12" s="1" customFormat="1" ht="14.4" customHeight="1">
      <c r="B32" s="28"/>
      <c r="F32" s="31" t="s">
        <v>41</v>
      </c>
      <c r="I32" s="86" t="s">
        <v>40</v>
      </c>
      <c r="J32" s="31" t="s">
        <v>42</v>
      </c>
      <c r="L32" s="28"/>
    </row>
    <row r="33" spans="2:12" s="1" customFormat="1" ht="14.4" customHeight="1">
      <c r="B33" s="28"/>
      <c r="D33" s="87" t="s">
        <v>43</v>
      </c>
      <c r="E33" s="23" t="s">
        <v>44</v>
      </c>
      <c r="F33" s="88">
        <f>ROUND((SUM(BE85:BE113)),  2)</f>
        <v>0</v>
      </c>
      <c r="I33" s="89">
        <v>0.21</v>
      </c>
      <c r="J33" s="88">
        <f>ROUND(((SUM(BE85:BE113))*I33),  2)</f>
        <v>0</v>
      </c>
      <c r="L33" s="28"/>
    </row>
    <row r="34" spans="2:12" s="1" customFormat="1" ht="14.4" customHeight="1">
      <c r="B34" s="28"/>
      <c r="E34" s="23" t="s">
        <v>45</v>
      </c>
      <c r="F34" s="88">
        <f>ROUND((SUM(BF85:BF113)),  2)</f>
        <v>0</v>
      </c>
      <c r="I34" s="89">
        <v>0.15</v>
      </c>
      <c r="J34" s="88">
        <f>ROUND(((SUM(BF85:BF113))*I34),  2)</f>
        <v>0</v>
      </c>
      <c r="L34" s="28"/>
    </row>
    <row r="35" spans="2:12" s="1" customFormat="1" ht="14.4" hidden="1" customHeight="1">
      <c r="B35" s="28"/>
      <c r="E35" s="23" t="s">
        <v>46</v>
      </c>
      <c r="F35" s="88">
        <f>ROUND((SUM(BG85:BG113)),  2)</f>
        <v>0</v>
      </c>
      <c r="I35" s="89">
        <v>0.21</v>
      </c>
      <c r="J35" s="88">
        <f>0</f>
        <v>0</v>
      </c>
      <c r="L35" s="28"/>
    </row>
    <row r="36" spans="2:12" s="1" customFormat="1" ht="14.4" hidden="1" customHeight="1">
      <c r="B36" s="28"/>
      <c r="E36" s="23" t="s">
        <v>47</v>
      </c>
      <c r="F36" s="88">
        <f>ROUND((SUM(BH85:BH113)),  2)</f>
        <v>0</v>
      </c>
      <c r="I36" s="89">
        <v>0.15</v>
      </c>
      <c r="J36" s="88">
        <f>0</f>
        <v>0</v>
      </c>
      <c r="L36" s="28"/>
    </row>
    <row r="37" spans="2:12" s="1" customFormat="1" ht="14.4" hidden="1" customHeight="1">
      <c r="B37" s="28"/>
      <c r="E37" s="23" t="s">
        <v>48</v>
      </c>
      <c r="F37" s="88">
        <f>ROUND((SUM(BI85:BI113)),  2)</f>
        <v>0</v>
      </c>
      <c r="I37" s="89">
        <v>0</v>
      </c>
      <c r="J37" s="88">
        <f>0</f>
        <v>0</v>
      </c>
      <c r="L37" s="28"/>
    </row>
    <row r="38" spans="2:12" s="1" customFormat="1" ht="6.9" customHeight="1">
      <c r="B38" s="28"/>
      <c r="I38" s="80"/>
      <c r="L38" s="28"/>
    </row>
    <row r="39" spans="2:12" s="1" customFormat="1" ht="25.35" customHeight="1">
      <c r="B39" s="28"/>
      <c r="C39" s="90"/>
      <c r="D39" s="91" t="s">
        <v>49</v>
      </c>
      <c r="E39" s="50"/>
      <c r="F39" s="50"/>
      <c r="G39" s="92" t="s">
        <v>50</v>
      </c>
      <c r="H39" s="93" t="s">
        <v>51</v>
      </c>
      <c r="I39" s="94"/>
      <c r="J39" s="95">
        <f>SUM(J30:J37)</f>
        <v>0</v>
      </c>
      <c r="K39" s="96"/>
      <c r="L39" s="28"/>
    </row>
    <row r="40" spans="2:12" s="1" customFormat="1" ht="14.4" customHeight="1">
      <c r="B40" s="37"/>
      <c r="C40" s="38"/>
      <c r="D40" s="38"/>
      <c r="E40" s="38"/>
      <c r="F40" s="38"/>
      <c r="G40" s="38"/>
      <c r="H40" s="38"/>
      <c r="I40" s="97"/>
      <c r="J40" s="38"/>
      <c r="K40" s="38"/>
      <c r="L40" s="28"/>
    </row>
    <row r="44" spans="2:12" s="1" customFormat="1" ht="6.9" customHeight="1">
      <c r="B44" s="39"/>
      <c r="C44" s="40"/>
      <c r="D44" s="40"/>
      <c r="E44" s="40"/>
      <c r="F44" s="40"/>
      <c r="G44" s="40"/>
      <c r="H44" s="40"/>
      <c r="I44" s="98"/>
      <c r="J44" s="40"/>
      <c r="K44" s="40"/>
      <c r="L44" s="28"/>
    </row>
    <row r="45" spans="2:12" s="1" customFormat="1" ht="24.9" customHeight="1">
      <c r="B45" s="28"/>
      <c r="C45" s="17" t="s">
        <v>86</v>
      </c>
      <c r="I45" s="80"/>
      <c r="L45" s="28"/>
    </row>
    <row r="46" spans="2:12" s="1" customFormat="1" ht="6.9" customHeight="1">
      <c r="B46" s="28"/>
      <c r="I46" s="80"/>
      <c r="L46" s="28"/>
    </row>
    <row r="47" spans="2:12" s="1" customFormat="1" ht="12" customHeight="1">
      <c r="B47" s="28"/>
      <c r="C47" s="23" t="s">
        <v>17</v>
      </c>
      <c r="I47" s="80"/>
      <c r="L47" s="28"/>
    </row>
    <row r="48" spans="2:12" s="1" customFormat="1" ht="16.5" customHeight="1">
      <c r="B48" s="28"/>
      <c r="E48" s="202" t="str">
        <f>E7</f>
        <v>DPH Žampach - rekonstrukce objektu  DOMÁCNOST PRO SPECIALIZOVANOU SLUŽBU</v>
      </c>
      <c r="F48" s="203"/>
      <c r="G48" s="203"/>
      <c r="H48" s="203"/>
      <c r="I48" s="80"/>
      <c r="L48" s="28"/>
    </row>
    <row r="49" spans="2:47" s="1" customFormat="1" ht="12" customHeight="1">
      <c r="B49" s="28"/>
      <c r="C49" s="23" t="s">
        <v>84</v>
      </c>
      <c r="I49" s="80"/>
      <c r="L49" s="28"/>
    </row>
    <row r="50" spans="2:47" s="1" customFormat="1" ht="16.5" customHeight="1">
      <c r="B50" s="28"/>
      <c r="E50" s="179" t="str">
        <f>E9</f>
        <v>D.1.4.1 - VYTÁPĚNÍ</v>
      </c>
      <c r="F50" s="204"/>
      <c r="G50" s="204"/>
      <c r="H50" s="204"/>
      <c r="I50" s="80"/>
      <c r="L50" s="28"/>
    </row>
    <row r="51" spans="2:47" s="1" customFormat="1" ht="6.9" customHeight="1">
      <c r="B51" s="28"/>
      <c r="I51" s="80"/>
      <c r="L51" s="28"/>
    </row>
    <row r="52" spans="2:47" s="1" customFormat="1" ht="12" customHeight="1">
      <c r="B52" s="28"/>
      <c r="C52" s="23" t="s">
        <v>21</v>
      </c>
      <c r="F52" s="21" t="str">
        <f>F12</f>
        <v>Žampach</v>
      </c>
      <c r="I52" s="81" t="s">
        <v>23</v>
      </c>
      <c r="J52" s="45" t="str">
        <f>IF(J12="","",J12)</f>
        <v>19. 12. 2019</v>
      </c>
      <c r="L52" s="28"/>
    </row>
    <row r="53" spans="2:47" s="1" customFormat="1" ht="6.9" customHeight="1">
      <c r="B53" s="28"/>
      <c r="I53" s="80"/>
      <c r="L53" s="28"/>
    </row>
    <row r="54" spans="2:47" s="1" customFormat="1" ht="43.05" customHeight="1">
      <c r="B54" s="28"/>
      <c r="C54" s="23" t="s">
        <v>25</v>
      </c>
      <c r="F54" s="21" t="str">
        <f>E15</f>
        <v>PARDUBICKÝ KRAJ, KOMENSKÉHO NÁMÌSTÍ 125, PARDUBICE</v>
      </c>
      <c r="I54" s="81" t="s">
        <v>31</v>
      </c>
      <c r="J54" s="26" t="str">
        <f>E21</f>
        <v>Jiří Kamenický, Na Špici 211, Dlouhá Třebová</v>
      </c>
      <c r="L54" s="28"/>
    </row>
    <row r="55" spans="2:47" s="1" customFormat="1" ht="15.15" customHeight="1">
      <c r="B55" s="28"/>
      <c r="C55" s="23" t="s">
        <v>29</v>
      </c>
      <c r="F55" s="21" t="str">
        <f>IF(E18="","",E18)</f>
        <v>Vyplň údaj</v>
      </c>
      <c r="I55" s="81" t="s">
        <v>35</v>
      </c>
      <c r="J55" s="26" t="str">
        <f>E24</f>
        <v xml:space="preserve"> </v>
      </c>
      <c r="L55" s="28"/>
    </row>
    <row r="56" spans="2:47" s="1" customFormat="1" ht="10.35" customHeight="1">
      <c r="B56" s="28"/>
      <c r="I56" s="80"/>
      <c r="L56" s="28"/>
    </row>
    <row r="57" spans="2:47" s="1" customFormat="1" ht="29.25" customHeight="1">
      <c r="B57" s="28"/>
      <c r="C57" s="99" t="s">
        <v>87</v>
      </c>
      <c r="D57" s="90"/>
      <c r="E57" s="90"/>
      <c r="F57" s="90"/>
      <c r="G57" s="90"/>
      <c r="H57" s="90"/>
      <c r="I57" s="100"/>
      <c r="J57" s="101" t="s">
        <v>88</v>
      </c>
      <c r="K57" s="90"/>
      <c r="L57" s="28"/>
    </row>
    <row r="58" spans="2:47" s="1" customFormat="1" ht="10.35" customHeight="1">
      <c r="B58" s="28"/>
      <c r="I58" s="80"/>
      <c r="L58" s="28"/>
    </row>
    <row r="59" spans="2:47" s="1" customFormat="1" ht="22.8" customHeight="1">
      <c r="B59" s="28"/>
      <c r="C59" s="102" t="s">
        <v>71</v>
      </c>
      <c r="I59" s="80"/>
      <c r="J59" s="59">
        <f>J85</f>
        <v>0</v>
      </c>
      <c r="L59" s="28"/>
      <c r="AU59" s="13" t="s">
        <v>89</v>
      </c>
    </row>
    <row r="60" spans="2:47" s="8" customFormat="1" ht="24.9" customHeight="1">
      <c r="B60" s="103"/>
      <c r="D60" s="104" t="s">
        <v>90</v>
      </c>
      <c r="E60" s="105"/>
      <c r="F60" s="105"/>
      <c r="G60" s="105"/>
      <c r="H60" s="105"/>
      <c r="I60" s="106"/>
      <c r="J60" s="107">
        <f>J86</f>
        <v>0</v>
      </c>
      <c r="L60" s="103"/>
    </row>
    <row r="61" spans="2:47" s="9" customFormat="1" ht="19.95" customHeight="1">
      <c r="B61" s="108"/>
      <c r="D61" s="109" t="s">
        <v>91</v>
      </c>
      <c r="E61" s="110"/>
      <c r="F61" s="110"/>
      <c r="G61" s="110"/>
      <c r="H61" s="110"/>
      <c r="I61" s="111"/>
      <c r="J61" s="112">
        <f>J87</f>
        <v>0</v>
      </c>
      <c r="L61" s="108"/>
    </row>
    <row r="62" spans="2:47" s="9" customFormat="1" ht="19.95" customHeight="1">
      <c r="B62" s="108"/>
      <c r="D62" s="109" t="s">
        <v>92</v>
      </c>
      <c r="E62" s="110"/>
      <c r="F62" s="110"/>
      <c r="G62" s="110"/>
      <c r="H62" s="110"/>
      <c r="I62" s="111"/>
      <c r="J62" s="112">
        <f>J91</f>
        <v>0</v>
      </c>
      <c r="L62" s="108"/>
    </row>
    <row r="63" spans="2:47" s="9" customFormat="1" ht="19.95" customHeight="1">
      <c r="B63" s="108"/>
      <c r="D63" s="109" t="s">
        <v>93</v>
      </c>
      <c r="E63" s="110"/>
      <c r="F63" s="110"/>
      <c r="G63" s="110"/>
      <c r="H63" s="110"/>
      <c r="I63" s="111"/>
      <c r="J63" s="112">
        <f>J97</f>
        <v>0</v>
      </c>
      <c r="L63" s="108"/>
    </row>
    <row r="64" spans="2:47" s="9" customFormat="1" ht="19.95" customHeight="1">
      <c r="B64" s="108"/>
      <c r="D64" s="109" t="s">
        <v>94</v>
      </c>
      <c r="E64" s="110"/>
      <c r="F64" s="110"/>
      <c r="G64" s="110"/>
      <c r="H64" s="110"/>
      <c r="I64" s="111"/>
      <c r="J64" s="112">
        <f>J104</f>
        <v>0</v>
      </c>
      <c r="L64" s="108"/>
    </row>
    <row r="65" spans="2:12" s="9" customFormat="1" ht="19.95" customHeight="1">
      <c r="B65" s="108"/>
      <c r="D65" s="109" t="s">
        <v>95</v>
      </c>
      <c r="E65" s="110"/>
      <c r="F65" s="110"/>
      <c r="G65" s="110"/>
      <c r="H65" s="110"/>
      <c r="I65" s="111"/>
      <c r="J65" s="112">
        <f>J112</f>
        <v>0</v>
      </c>
      <c r="L65" s="108"/>
    </row>
    <row r="66" spans="2:12" s="1" customFormat="1" ht="21.75" customHeight="1">
      <c r="B66" s="28"/>
      <c r="I66" s="80"/>
      <c r="L66" s="28"/>
    </row>
    <row r="67" spans="2:12" s="1" customFormat="1" ht="6.9" customHeight="1">
      <c r="B67" s="37"/>
      <c r="C67" s="38"/>
      <c r="D67" s="38"/>
      <c r="E67" s="38"/>
      <c r="F67" s="38"/>
      <c r="G67" s="38"/>
      <c r="H67" s="38"/>
      <c r="I67" s="97"/>
      <c r="J67" s="38"/>
      <c r="K67" s="38"/>
      <c r="L67" s="28"/>
    </row>
    <row r="71" spans="2:12" s="1" customFormat="1" ht="6.9" customHeight="1">
      <c r="B71" s="39"/>
      <c r="C71" s="40"/>
      <c r="D71" s="40"/>
      <c r="E71" s="40"/>
      <c r="F71" s="40"/>
      <c r="G71" s="40"/>
      <c r="H71" s="40"/>
      <c r="I71" s="98"/>
      <c r="J71" s="40"/>
      <c r="K71" s="40"/>
      <c r="L71" s="28"/>
    </row>
    <row r="72" spans="2:12" s="1" customFormat="1" ht="24.9" customHeight="1">
      <c r="B72" s="28"/>
      <c r="C72" s="17" t="s">
        <v>96</v>
      </c>
      <c r="I72" s="80"/>
      <c r="L72" s="28"/>
    </row>
    <row r="73" spans="2:12" s="1" customFormat="1" ht="6.9" customHeight="1">
      <c r="B73" s="28"/>
      <c r="I73" s="80"/>
      <c r="L73" s="28"/>
    </row>
    <row r="74" spans="2:12" s="1" customFormat="1" ht="12" customHeight="1">
      <c r="B74" s="28"/>
      <c r="C74" s="23" t="s">
        <v>17</v>
      </c>
      <c r="I74" s="80"/>
      <c r="L74" s="28"/>
    </row>
    <row r="75" spans="2:12" s="1" customFormat="1" ht="16.5" customHeight="1">
      <c r="B75" s="28"/>
      <c r="E75" s="202" t="str">
        <f>E7</f>
        <v>DPH Žampach - rekonstrukce objektu  DOMÁCNOST PRO SPECIALIZOVANOU SLUŽBU</v>
      </c>
      <c r="F75" s="203"/>
      <c r="G75" s="203"/>
      <c r="H75" s="203"/>
      <c r="I75" s="80"/>
      <c r="L75" s="28"/>
    </row>
    <row r="76" spans="2:12" s="1" customFormat="1" ht="12" customHeight="1">
      <c r="B76" s="28"/>
      <c r="C76" s="23" t="s">
        <v>84</v>
      </c>
      <c r="I76" s="80"/>
      <c r="L76" s="28"/>
    </row>
    <row r="77" spans="2:12" s="1" customFormat="1" ht="16.5" customHeight="1">
      <c r="B77" s="28"/>
      <c r="E77" s="179" t="str">
        <f>E9</f>
        <v>D.1.4.1 - VYTÁPĚNÍ</v>
      </c>
      <c r="F77" s="204"/>
      <c r="G77" s="204"/>
      <c r="H77" s="204"/>
      <c r="I77" s="80"/>
      <c r="L77" s="28"/>
    </row>
    <row r="78" spans="2:12" s="1" customFormat="1" ht="6.9" customHeight="1">
      <c r="B78" s="28"/>
      <c r="I78" s="80"/>
      <c r="L78" s="28"/>
    </row>
    <row r="79" spans="2:12" s="1" customFormat="1" ht="12" customHeight="1">
      <c r="B79" s="28"/>
      <c r="C79" s="23" t="s">
        <v>21</v>
      </c>
      <c r="F79" s="21" t="str">
        <f>F12</f>
        <v>Žampach</v>
      </c>
      <c r="I79" s="81" t="s">
        <v>23</v>
      </c>
      <c r="J79" s="45" t="str">
        <f>IF(J12="","",J12)</f>
        <v>19. 12. 2019</v>
      </c>
      <c r="L79" s="28"/>
    </row>
    <row r="80" spans="2:12" s="1" customFormat="1" ht="6.9" customHeight="1">
      <c r="B80" s="28"/>
      <c r="I80" s="80"/>
      <c r="L80" s="28"/>
    </row>
    <row r="81" spans="2:65" s="1" customFormat="1" ht="43.05" customHeight="1">
      <c r="B81" s="28"/>
      <c r="C81" s="23" t="s">
        <v>25</v>
      </c>
      <c r="F81" s="21" t="str">
        <f>E15</f>
        <v>PARDUBICKÝ KRAJ, KOMENSKÉHO NÁMÌSTÍ 125, PARDUBICE</v>
      </c>
      <c r="I81" s="81" t="s">
        <v>31</v>
      </c>
      <c r="J81" s="26" t="str">
        <f>E21</f>
        <v>Jiří Kamenický, Na Špici 211, Dlouhá Třebová</v>
      </c>
      <c r="L81" s="28"/>
    </row>
    <row r="82" spans="2:65" s="1" customFormat="1" ht="15.15" customHeight="1">
      <c r="B82" s="28"/>
      <c r="C82" s="23" t="s">
        <v>29</v>
      </c>
      <c r="F82" s="21" t="str">
        <f>IF(E18="","",E18)</f>
        <v>Vyplň údaj</v>
      </c>
      <c r="I82" s="81" t="s">
        <v>35</v>
      </c>
      <c r="J82" s="26" t="str">
        <f>E24</f>
        <v xml:space="preserve"> </v>
      </c>
      <c r="L82" s="28"/>
    </row>
    <row r="83" spans="2:65" s="1" customFormat="1" ht="10.35" customHeight="1">
      <c r="B83" s="28"/>
      <c r="I83" s="80"/>
      <c r="L83" s="28"/>
    </row>
    <row r="84" spans="2:65" s="10" customFormat="1" ht="29.25" customHeight="1">
      <c r="B84" s="113"/>
      <c r="C84" s="114" t="s">
        <v>97</v>
      </c>
      <c r="D84" s="115" t="s">
        <v>58</v>
      </c>
      <c r="E84" s="115" t="s">
        <v>54</v>
      </c>
      <c r="F84" s="115" t="s">
        <v>55</v>
      </c>
      <c r="G84" s="115" t="s">
        <v>98</v>
      </c>
      <c r="H84" s="115" t="s">
        <v>99</v>
      </c>
      <c r="I84" s="116" t="s">
        <v>100</v>
      </c>
      <c r="J84" s="115" t="s">
        <v>88</v>
      </c>
      <c r="K84" s="117" t="s">
        <v>101</v>
      </c>
      <c r="L84" s="113"/>
      <c r="M84" s="52" t="s">
        <v>3</v>
      </c>
      <c r="N84" s="53" t="s">
        <v>43</v>
      </c>
      <c r="O84" s="53" t="s">
        <v>102</v>
      </c>
      <c r="P84" s="53" t="s">
        <v>103</v>
      </c>
      <c r="Q84" s="53" t="s">
        <v>104</v>
      </c>
      <c r="R84" s="53" t="s">
        <v>105</v>
      </c>
      <c r="S84" s="53" t="s">
        <v>106</v>
      </c>
      <c r="T84" s="54" t="s">
        <v>107</v>
      </c>
    </row>
    <row r="85" spans="2:65" s="1" customFormat="1" ht="22.8" customHeight="1">
      <c r="B85" s="28"/>
      <c r="C85" s="57" t="s">
        <v>108</v>
      </c>
      <c r="I85" s="80"/>
      <c r="J85" s="118">
        <f>BK85</f>
        <v>0</v>
      </c>
      <c r="L85" s="28"/>
      <c r="M85" s="55"/>
      <c r="N85" s="46"/>
      <c r="O85" s="46"/>
      <c r="P85" s="119">
        <f>P86</f>
        <v>0</v>
      </c>
      <c r="Q85" s="46"/>
      <c r="R85" s="119">
        <f>R86</f>
        <v>0.24583000000000002</v>
      </c>
      <c r="S85" s="46"/>
      <c r="T85" s="120">
        <f>T86</f>
        <v>9.4789999999999999E-2</v>
      </c>
      <c r="AT85" s="13" t="s">
        <v>72</v>
      </c>
      <c r="AU85" s="13" t="s">
        <v>89</v>
      </c>
      <c r="BK85" s="121">
        <f>BK86</f>
        <v>0</v>
      </c>
    </row>
    <row r="86" spans="2:65" s="11" customFormat="1" ht="25.95" customHeight="1">
      <c r="B86" s="122"/>
      <c r="D86" s="123" t="s">
        <v>72</v>
      </c>
      <c r="E86" s="124" t="s">
        <v>109</v>
      </c>
      <c r="F86" s="124" t="s">
        <v>110</v>
      </c>
      <c r="I86" s="125"/>
      <c r="J86" s="126">
        <f>BK86</f>
        <v>0</v>
      </c>
      <c r="L86" s="122"/>
      <c r="M86" s="127"/>
      <c r="N86" s="128"/>
      <c r="O86" s="128"/>
      <c r="P86" s="129">
        <f>P87+P91+P97+P104+P112</f>
        <v>0</v>
      </c>
      <c r="Q86" s="128"/>
      <c r="R86" s="129">
        <f>R87+R91+R97+R104+R112</f>
        <v>0.24583000000000002</v>
      </c>
      <c r="S86" s="128"/>
      <c r="T86" s="130">
        <f>T87+T91+T97+T104+T112</f>
        <v>9.4789999999999999E-2</v>
      </c>
      <c r="AR86" s="123" t="s">
        <v>111</v>
      </c>
      <c r="AT86" s="131" t="s">
        <v>72</v>
      </c>
      <c r="AU86" s="131" t="s">
        <v>73</v>
      </c>
      <c r="AY86" s="123" t="s">
        <v>112</v>
      </c>
      <c r="BK86" s="132">
        <f>BK87+BK91+BK97+BK104+BK112</f>
        <v>0</v>
      </c>
    </row>
    <row r="87" spans="2:65" s="11" customFormat="1" ht="22.8" customHeight="1">
      <c r="B87" s="122"/>
      <c r="D87" s="123" t="s">
        <v>72</v>
      </c>
      <c r="E87" s="133" t="s">
        <v>113</v>
      </c>
      <c r="F87" s="133" t="s">
        <v>114</v>
      </c>
      <c r="I87" s="125"/>
      <c r="J87" s="134">
        <f>BK87</f>
        <v>0</v>
      </c>
      <c r="L87" s="122"/>
      <c r="M87" s="127"/>
      <c r="N87" s="128"/>
      <c r="O87" s="128"/>
      <c r="P87" s="129">
        <f>SUM(P88:P90)</f>
        <v>0</v>
      </c>
      <c r="Q87" s="128"/>
      <c r="R87" s="129">
        <f>SUM(R88:R90)</f>
        <v>4.8000000000000007E-4</v>
      </c>
      <c r="S87" s="128"/>
      <c r="T87" s="130">
        <f>SUM(T88:T90)</f>
        <v>0</v>
      </c>
      <c r="AR87" s="123" t="s">
        <v>111</v>
      </c>
      <c r="AT87" s="131" t="s">
        <v>72</v>
      </c>
      <c r="AU87" s="131" t="s">
        <v>81</v>
      </c>
      <c r="AY87" s="123" t="s">
        <v>112</v>
      </c>
      <c r="BK87" s="132">
        <f>SUM(BK88:BK90)</f>
        <v>0</v>
      </c>
    </row>
    <row r="88" spans="2:65" s="1" customFormat="1" ht="36" customHeight="1">
      <c r="B88" s="135"/>
      <c r="C88" s="136" t="s">
        <v>81</v>
      </c>
      <c r="D88" s="136" t="s">
        <v>115</v>
      </c>
      <c r="E88" s="137" t="s">
        <v>116</v>
      </c>
      <c r="F88" s="138" t="s">
        <v>117</v>
      </c>
      <c r="G88" s="139" t="s">
        <v>118</v>
      </c>
      <c r="H88" s="140">
        <v>12</v>
      </c>
      <c r="I88" s="141"/>
      <c r="J88" s="142">
        <f>ROUND(I88*H88,2)</f>
        <v>0</v>
      </c>
      <c r="K88" s="138" t="s">
        <v>119</v>
      </c>
      <c r="L88" s="28"/>
      <c r="M88" s="143" t="s">
        <v>3</v>
      </c>
      <c r="N88" s="144" t="s">
        <v>45</v>
      </c>
      <c r="O88" s="48"/>
      <c r="P88" s="145">
        <f>O88*H88</f>
        <v>0</v>
      </c>
      <c r="Q88" s="145">
        <v>0</v>
      </c>
      <c r="R88" s="145">
        <f>Q88*H88</f>
        <v>0</v>
      </c>
      <c r="S88" s="145">
        <v>0</v>
      </c>
      <c r="T88" s="146">
        <f>S88*H88</f>
        <v>0</v>
      </c>
      <c r="AR88" s="147" t="s">
        <v>120</v>
      </c>
      <c r="AT88" s="147" t="s">
        <v>115</v>
      </c>
      <c r="AU88" s="147" t="s">
        <v>111</v>
      </c>
      <c r="AY88" s="13" t="s">
        <v>112</v>
      </c>
      <c r="BE88" s="148">
        <f>IF(N88="základní",J88,0)</f>
        <v>0</v>
      </c>
      <c r="BF88" s="148">
        <f>IF(N88="snížená",J88,0)</f>
        <v>0</v>
      </c>
      <c r="BG88" s="148">
        <f>IF(N88="zákl. přenesená",J88,0)</f>
        <v>0</v>
      </c>
      <c r="BH88" s="148">
        <f>IF(N88="sníž. přenesená",J88,0)</f>
        <v>0</v>
      </c>
      <c r="BI88" s="148">
        <f>IF(N88="nulová",J88,0)</f>
        <v>0</v>
      </c>
      <c r="BJ88" s="13" t="s">
        <v>111</v>
      </c>
      <c r="BK88" s="148">
        <f>ROUND(I88*H88,2)</f>
        <v>0</v>
      </c>
      <c r="BL88" s="13" t="s">
        <v>120</v>
      </c>
      <c r="BM88" s="147" t="s">
        <v>121</v>
      </c>
    </row>
    <row r="89" spans="2:65" s="1" customFormat="1" ht="24" customHeight="1">
      <c r="B89" s="135"/>
      <c r="C89" s="149" t="s">
        <v>111</v>
      </c>
      <c r="D89" s="149" t="s">
        <v>122</v>
      </c>
      <c r="E89" s="150" t="s">
        <v>123</v>
      </c>
      <c r="F89" s="151" t="s">
        <v>124</v>
      </c>
      <c r="G89" s="152" t="s">
        <v>118</v>
      </c>
      <c r="H89" s="153">
        <v>12</v>
      </c>
      <c r="I89" s="154"/>
      <c r="J89" s="155">
        <f>ROUND(I89*H89,2)</f>
        <v>0</v>
      </c>
      <c r="K89" s="151" t="s">
        <v>119</v>
      </c>
      <c r="L89" s="156"/>
      <c r="M89" s="157" t="s">
        <v>3</v>
      </c>
      <c r="N89" s="158" t="s">
        <v>45</v>
      </c>
      <c r="O89" s="48"/>
      <c r="P89" s="145">
        <f>O89*H89</f>
        <v>0</v>
      </c>
      <c r="Q89" s="145">
        <v>4.0000000000000003E-5</v>
      </c>
      <c r="R89" s="145">
        <f>Q89*H89</f>
        <v>4.8000000000000007E-4</v>
      </c>
      <c r="S89" s="145">
        <v>0</v>
      </c>
      <c r="T89" s="146">
        <f>S89*H89</f>
        <v>0</v>
      </c>
      <c r="AR89" s="147" t="s">
        <v>125</v>
      </c>
      <c r="AT89" s="147" t="s">
        <v>122</v>
      </c>
      <c r="AU89" s="147" t="s">
        <v>111</v>
      </c>
      <c r="AY89" s="13" t="s">
        <v>112</v>
      </c>
      <c r="BE89" s="148">
        <f>IF(N89="základní",J89,0)</f>
        <v>0</v>
      </c>
      <c r="BF89" s="148">
        <f>IF(N89="snížená",J89,0)</f>
        <v>0</v>
      </c>
      <c r="BG89" s="148">
        <f>IF(N89="zákl. přenesená",J89,0)</f>
        <v>0</v>
      </c>
      <c r="BH89" s="148">
        <f>IF(N89="sníž. přenesená",J89,0)</f>
        <v>0</v>
      </c>
      <c r="BI89" s="148">
        <f>IF(N89="nulová",J89,0)</f>
        <v>0</v>
      </c>
      <c r="BJ89" s="13" t="s">
        <v>111</v>
      </c>
      <c r="BK89" s="148">
        <f>ROUND(I89*H89,2)</f>
        <v>0</v>
      </c>
      <c r="BL89" s="13" t="s">
        <v>120</v>
      </c>
      <c r="BM89" s="147" t="s">
        <v>126</v>
      </c>
    </row>
    <row r="90" spans="2:65" s="1" customFormat="1" ht="36" customHeight="1">
      <c r="B90" s="135"/>
      <c r="C90" s="136" t="s">
        <v>127</v>
      </c>
      <c r="D90" s="136" t="s">
        <v>115</v>
      </c>
      <c r="E90" s="137" t="s">
        <v>128</v>
      </c>
      <c r="F90" s="138" t="s">
        <v>129</v>
      </c>
      <c r="G90" s="139" t="s">
        <v>130</v>
      </c>
      <c r="H90" s="140">
        <v>0.01</v>
      </c>
      <c r="I90" s="141"/>
      <c r="J90" s="142">
        <f>ROUND(I90*H90,2)</f>
        <v>0</v>
      </c>
      <c r="K90" s="138" t="s">
        <v>119</v>
      </c>
      <c r="L90" s="28"/>
      <c r="M90" s="143" t="s">
        <v>3</v>
      </c>
      <c r="N90" s="144" t="s">
        <v>45</v>
      </c>
      <c r="O90" s="48"/>
      <c r="P90" s="145">
        <f>O90*H90</f>
        <v>0</v>
      </c>
      <c r="Q90" s="145">
        <v>0</v>
      </c>
      <c r="R90" s="145">
        <f>Q90*H90</f>
        <v>0</v>
      </c>
      <c r="S90" s="145">
        <v>0</v>
      </c>
      <c r="T90" s="146">
        <f>S90*H90</f>
        <v>0</v>
      </c>
      <c r="AR90" s="147" t="s">
        <v>120</v>
      </c>
      <c r="AT90" s="147" t="s">
        <v>115</v>
      </c>
      <c r="AU90" s="147" t="s">
        <v>111</v>
      </c>
      <c r="AY90" s="13" t="s">
        <v>112</v>
      </c>
      <c r="BE90" s="148">
        <f>IF(N90="základní",J90,0)</f>
        <v>0</v>
      </c>
      <c r="BF90" s="148">
        <f>IF(N90="snížená",J90,0)</f>
        <v>0</v>
      </c>
      <c r="BG90" s="148">
        <f>IF(N90="zákl. přenesená",J90,0)</f>
        <v>0</v>
      </c>
      <c r="BH90" s="148">
        <f>IF(N90="sníž. přenesená",J90,0)</f>
        <v>0</v>
      </c>
      <c r="BI90" s="148">
        <f>IF(N90="nulová",J90,0)</f>
        <v>0</v>
      </c>
      <c r="BJ90" s="13" t="s">
        <v>111</v>
      </c>
      <c r="BK90" s="148">
        <f>ROUND(I90*H90,2)</f>
        <v>0</v>
      </c>
      <c r="BL90" s="13" t="s">
        <v>120</v>
      </c>
      <c r="BM90" s="147" t="s">
        <v>131</v>
      </c>
    </row>
    <row r="91" spans="2:65" s="11" customFormat="1" ht="22.8" customHeight="1">
      <c r="B91" s="122"/>
      <c r="D91" s="123" t="s">
        <v>72</v>
      </c>
      <c r="E91" s="133" t="s">
        <v>132</v>
      </c>
      <c r="F91" s="133" t="s">
        <v>133</v>
      </c>
      <c r="I91" s="125"/>
      <c r="J91" s="134">
        <f>BK91</f>
        <v>0</v>
      </c>
      <c r="L91" s="122"/>
      <c r="M91" s="127"/>
      <c r="N91" s="128"/>
      <c r="O91" s="128"/>
      <c r="P91" s="129">
        <f>SUM(P92:P96)</f>
        <v>0</v>
      </c>
      <c r="Q91" s="128"/>
      <c r="R91" s="129">
        <f>SUM(R92:R96)</f>
        <v>1.8159999999999999E-2</v>
      </c>
      <c r="S91" s="128"/>
      <c r="T91" s="130">
        <f>SUM(T92:T96)</f>
        <v>0.02</v>
      </c>
      <c r="AR91" s="123" t="s">
        <v>111</v>
      </c>
      <c r="AT91" s="131" t="s">
        <v>72</v>
      </c>
      <c r="AU91" s="131" t="s">
        <v>81</v>
      </c>
      <c r="AY91" s="123" t="s">
        <v>112</v>
      </c>
      <c r="BK91" s="132">
        <f>SUM(BK92:BK96)</f>
        <v>0</v>
      </c>
    </row>
    <row r="92" spans="2:65" s="1" customFormat="1" ht="24" customHeight="1">
      <c r="B92" s="135"/>
      <c r="C92" s="136" t="s">
        <v>134</v>
      </c>
      <c r="D92" s="136" t="s">
        <v>115</v>
      </c>
      <c r="E92" s="137" t="s">
        <v>135</v>
      </c>
      <c r="F92" s="138" t="s">
        <v>136</v>
      </c>
      <c r="G92" s="139" t="s">
        <v>118</v>
      </c>
      <c r="H92" s="140">
        <v>12</v>
      </c>
      <c r="I92" s="141"/>
      <c r="J92" s="142">
        <f>ROUND(I92*H92,2)</f>
        <v>0</v>
      </c>
      <c r="K92" s="138" t="s">
        <v>119</v>
      </c>
      <c r="L92" s="28"/>
      <c r="M92" s="143" t="s">
        <v>3</v>
      </c>
      <c r="N92" s="144" t="s">
        <v>45</v>
      </c>
      <c r="O92" s="48"/>
      <c r="P92" s="145">
        <f>O92*H92</f>
        <v>0</v>
      </c>
      <c r="Q92" s="145">
        <v>1.48E-3</v>
      </c>
      <c r="R92" s="145">
        <f>Q92*H92</f>
        <v>1.7759999999999998E-2</v>
      </c>
      <c r="S92" s="145">
        <v>0</v>
      </c>
      <c r="T92" s="146">
        <f>S92*H92</f>
        <v>0</v>
      </c>
      <c r="AR92" s="147" t="s">
        <v>120</v>
      </c>
      <c r="AT92" s="147" t="s">
        <v>115</v>
      </c>
      <c r="AU92" s="147" t="s">
        <v>111</v>
      </c>
      <c r="AY92" s="13" t="s">
        <v>112</v>
      </c>
      <c r="BE92" s="148">
        <f>IF(N92="základní",J92,0)</f>
        <v>0</v>
      </c>
      <c r="BF92" s="148">
        <f>IF(N92="snížená",J92,0)</f>
        <v>0</v>
      </c>
      <c r="BG92" s="148">
        <f>IF(N92="zákl. přenesená",J92,0)</f>
        <v>0</v>
      </c>
      <c r="BH92" s="148">
        <f>IF(N92="sníž. přenesená",J92,0)</f>
        <v>0</v>
      </c>
      <c r="BI92" s="148">
        <f>IF(N92="nulová",J92,0)</f>
        <v>0</v>
      </c>
      <c r="BJ92" s="13" t="s">
        <v>111</v>
      </c>
      <c r="BK92" s="148">
        <f>ROUND(I92*H92,2)</f>
        <v>0</v>
      </c>
      <c r="BL92" s="13" t="s">
        <v>120</v>
      </c>
      <c r="BM92" s="147" t="s">
        <v>137</v>
      </c>
    </row>
    <row r="93" spans="2:65" s="1" customFormat="1" ht="36" customHeight="1">
      <c r="B93" s="135"/>
      <c r="C93" s="136" t="s">
        <v>138</v>
      </c>
      <c r="D93" s="136" t="s">
        <v>115</v>
      </c>
      <c r="E93" s="137" t="s">
        <v>139</v>
      </c>
      <c r="F93" s="138" t="s">
        <v>140</v>
      </c>
      <c r="G93" s="139" t="s">
        <v>141</v>
      </c>
      <c r="H93" s="140">
        <v>4</v>
      </c>
      <c r="I93" s="141"/>
      <c r="J93" s="142">
        <f>ROUND(I93*H93,2)</f>
        <v>0</v>
      </c>
      <c r="K93" s="138" t="s">
        <v>119</v>
      </c>
      <c r="L93" s="28"/>
      <c r="M93" s="143" t="s">
        <v>3</v>
      </c>
      <c r="N93" s="144" t="s">
        <v>45</v>
      </c>
      <c r="O93" s="48"/>
      <c r="P93" s="145">
        <f>O93*H93</f>
        <v>0</v>
      </c>
      <c r="Q93" s="145">
        <v>0</v>
      </c>
      <c r="R93" s="145">
        <f>Q93*H93</f>
        <v>0</v>
      </c>
      <c r="S93" s="145">
        <v>0</v>
      </c>
      <c r="T93" s="146">
        <f>S93*H93</f>
        <v>0</v>
      </c>
      <c r="AR93" s="147" t="s">
        <v>120</v>
      </c>
      <c r="AT93" s="147" t="s">
        <v>115</v>
      </c>
      <c r="AU93" s="147" t="s">
        <v>111</v>
      </c>
      <c r="AY93" s="13" t="s">
        <v>112</v>
      </c>
      <c r="BE93" s="148">
        <f>IF(N93="základní",J93,0)</f>
        <v>0</v>
      </c>
      <c r="BF93" s="148">
        <f>IF(N93="snížená",J93,0)</f>
        <v>0</v>
      </c>
      <c r="BG93" s="148">
        <f>IF(N93="zákl. přenesená",J93,0)</f>
        <v>0</v>
      </c>
      <c r="BH93" s="148">
        <f>IF(N93="sníž. přenesená",J93,0)</f>
        <v>0</v>
      </c>
      <c r="BI93" s="148">
        <f>IF(N93="nulová",J93,0)</f>
        <v>0</v>
      </c>
      <c r="BJ93" s="13" t="s">
        <v>111</v>
      </c>
      <c r="BK93" s="148">
        <f>ROUND(I93*H93,2)</f>
        <v>0</v>
      </c>
      <c r="BL93" s="13" t="s">
        <v>120</v>
      </c>
      <c r="BM93" s="147" t="s">
        <v>142</v>
      </c>
    </row>
    <row r="94" spans="2:65" s="1" customFormat="1" ht="24" customHeight="1">
      <c r="B94" s="135"/>
      <c r="C94" s="136" t="s">
        <v>143</v>
      </c>
      <c r="D94" s="136" t="s">
        <v>115</v>
      </c>
      <c r="E94" s="137" t="s">
        <v>144</v>
      </c>
      <c r="F94" s="138" t="s">
        <v>145</v>
      </c>
      <c r="G94" s="139" t="s">
        <v>118</v>
      </c>
      <c r="H94" s="140">
        <v>20</v>
      </c>
      <c r="I94" s="141"/>
      <c r="J94" s="142">
        <f>ROUND(I94*H94,2)</f>
        <v>0</v>
      </c>
      <c r="K94" s="138" t="s">
        <v>119</v>
      </c>
      <c r="L94" s="28"/>
      <c r="M94" s="143" t="s">
        <v>3</v>
      </c>
      <c r="N94" s="144" t="s">
        <v>45</v>
      </c>
      <c r="O94" s="48"/>
      <c r="P94" s="145">
        <f>O94*H94</f>
        <v>0</v>
      </c>
      <c r="Q94" s="145">
        <v>2.0000000000000002E-5</v>
      </c>
      <c r="R94" s="145">
        <f>Q94*H94</f>
        <v>4.0000000000000002E-4</v>
      </c>
      <c r="S94" s="145">
        <v>1E-3</v>
      </c>
      <c r="T94" s="146">
        <f>S94*H94</f>
        <v>0.02</v>
      </c>
      <c r="AR94" s="147" t="s">
        <v>120</v>
      </c>
      <c r="AT94" s="147" t="s">
        <v>115</v>
      </c>
      <c r="AU94" s="147" t="s">
        <v>111</v>
      </c>
      <c r="AY94" s="13" t="s">
        <v>112</v>
      </c>
      <c r="BE94" s="148">
        <f>IF(N94="základní",J94,0)</f>
        <v>0</v>
      </c>
      <c r="BF94" s="148">
        <f>IF(N94="snížená",J94,0)</f>
        <v>0</v>
      </c>
      <c r="BG94" s="148">
        <f>IF(N94="zákl. přenesená",J94,0)</f>
        <v>0</v>
      </c>
      <c r="BH94" s="148">
        <f>IF(N94="sníž. přenesená",J94,0)</f>
        <v>0</v>
      </c>
      <c r="BI94" s="148">
        <f>IF(N94="nulová",J94,0)</f>
        <v>0</v>
      </c>
      <c r="BJ94" s="13" t="s">
        <v>111</v>
      </c>
      <c r="BK94" s="148">
        <f>ROUND(I94*H94,2)</f>
        <v>0</v>
      </c>
      <c r="BL94" s="13" t="s">
        <v>120</v>
      </c>
      <c r="BM94" s="147" t="s">
        <v>146</v>
      </c>
    </row>
    <row r="95" spans="2:65" s="1" customFormat="1" ht="36" customHeight="1">
      <c r="B95" s="135"/>
      <c r="C95" s="136" t="s">
        <v>147</v>
      </c>
      <c r="D95" s="136" t="s">
        <v>115</v>
      </c>
      <c r="E95" s="137" t="s">
        <v>148</v>
      </c>
      <c r="F95" s="138" t="s">
        <v>149</v>
      </c>
      <c r="G95" s="139" t="s">
        <v>118</v>
      </c>
      <c r="H95" s="140">
        <v>12</v>
      </c>
      <c r="I95" s="141"/>
      <c r="J95" s="142">
        <f>ROUND(I95*H95,2)</f>
        <v>0</v>
      </c>
      <c r="K95" s="138" t="s">
        <v>119</v>
      </c>
      <c r="L95" s="28"/>
      <c r="M95" s="143" t="s">
        <v>3</v>
      </c>
      <c r="N95" s="144" t="s">
        <v>45</v>
      </c>
      <c r="O95" s="48"/>
      <c r="P95" s="145">
        <f>O95*H95</f>
        <v>0</v>
      </c>
      <c r="Q95" s="145">
        <v>0</v>
      </c>
      <c r="R95" s="145">
        <f>Q95*H95</f>
        <v>0</v>
      </c>
      <c r="S95" s="145">
        <v>0</v>
      </c>
      <c r="T95" s="146">
        <f>S95*H95</f>
        <v>0</v>
      </c>
      <c r="AR95" s="147" t="s">
        <v>120</v>
      </c>
      <c r="AT95" s="147" t="s">
        <v>115</v>
      </c>
      <c r="AU95" s="147" t="s">
        <v>111</v>
      </c>
      <c r="AY95" s="13" t="s">
        <v>112</v>
      </c>
      <c r="BE95" s="148">
        <f>IF(N95="základní",J95,0)</f>
        <v>0</v>
      </c>
      <c r="BF95" s="148">
        <f>IF(N95="snížená",J95,0)</f>
        <v>0</v>
      </c>
      <c r="BG95" s="148">
        <f>IF(N95="zákl. přenesená",J95,0)</f>
        <v>0</v>
      </c>
      <c r="BH95" s="148">
        <f>IF(N95="sníž. přenesená",J95,0)</f>
        <v>0</v>
      </c>
      <c r="BI95" s="148">
        <f>IF(N95="nulová",J95,0)</f>
        <v>0</v>
      </c>
      <c r="BJ95" s="13" t="s">
        <v>111</v>
      </c>
      <c r="BK95" s="148">
        <f>ROUND(I95*H95,2)</f>
        <v>0</v>
      </c>
      <c r="BL95" s="13" t="s">
        <v>120</v>
      </c>
      <c r="BM95" s="147" t="s">
        <v>150</v>
      </c>
    </row>
    <row r="96" spans="2:65" s="1" customFormat="1" ht="36" customHeight="1">
      <c r="B96" s="135"/>
      <c r="C96" s="136" t="s">
        <v>151</v>
      </c>
      <c r="D96" s="136" t="s">
        <v>115</v>
      </c>
      <c r="E96" s="137" t="s">
        <v>152</v>
      </c>
      <c r="F96" s="138" t="s">
        <v>153</v>
      </c>
      <c r="G96" s="139" t="s">
        <v>130</v>
      </c>
      <c r="H96" s="140">
        <v>1.7999999999999999E-2</v>
      </c>
      <c r="I96" s="141"/>
      <c r="J96" s="142">
        <f>ROUND(I96*H96,2)</f>
        <v>0</v>
      </c>
      <c r="K96" s="138" t="s">
        <v>119</v>
      </c>
      <c r="L96" s="28"/>
      <c r="M96" s="143" t="s">
        <v>3</v>
      </c>
      <c r="N96" s="144" t="s">
        <v>45</v>
      </c>
      <c r="O96" s="48"/>
      <c r="P96" s="145">
        <f>O96*H96</f>
        <v>0</v>
      </c>
      <c r="Q96" s="145">
        <v>0</v>
      </c>
      <c r="R96" s="145">
        <f>Q96*H96</f>
        <v>0</v>
      </c>
      <c r="S96" s="145">
        <v>0</v>
      </c>
      <c r="T96" s="146">
        <f>S96*H96</f>
        <v>0</v>
      </c>
      <c r="AR96" s="147" t="s">
        <v>120</v>
      </c>
      <c r="AT96" s="147" t="s">
        <v>115</v>
      </c>
      <c r="AU96" s="147" t="s">
        <v>111</v>
      </c>
      <c r="AY96" s="13" t="s">
        <v>112</v>
      </c>
      <c r="BE96" s="148">
        <f>IF(N96="základní",J96,0)</f>
        <v>0</v>
      </c>
      <c r="BF96" s="148">
        <f>IF(N96="snížená",J96,0)</f>
        <v>0</v>
      </c>
      <c r="BG96" s="148">
        <f>IF(N96="zákl. přenesená",J96,0)</f>
        <v>0</v>
      </c>
      <c r="BH96" s="148">
        <f>IF(N96="sníž. přenesená",J96,0)</f>
        <v>0</v>
      </c>
      <c r="BI96" s="148">
        <f>IF(N96="nulová",J96,0)</f>
        <v>0</v>
      </c>
      <c r="BJ96" s="13" t="s">
        <v>111</v>
      </c>
      <c r="BK96" s="148">
        <f>ROUND(I96*H96,2)</f>
        <v>0</v>
      </c>
      <c r="BL96" s="13" t="s">
        <v>120</v>
      </c>
      <c r="BM96" s="147" t="s">
        <v>154</v>
      </c>
    </row>
    <row r="97" spans="2:65" s="11" customFormat="1" ht="22.8" customHeight="1">
      <c r="B97" s="122"/>
      <c r="D97" s="123" t="s">
        <v>72</v>
      </c>
      <c r="E97" s="133" t="s">
        <v>155</v>
      </c>
      <c r="F97" s="133" t="s">
        <v>156</v>
      </c>
      <c r="I97" s="125"/>
      <c r="J97" s="134">
        <f>BK97</f>
        <v>0</v>
      </c>
      <c r="L97" s="122"/>
      <c r="M97" s="127"/>
      <c r="N97" s="128"/>
      <c r="O97" s="128"/>
      <c r="P97" s="129">
        <f>SUM(P98:P103)</f>
        <v>0</v>
      </c>
      <c r="Q97" s="128"/>
      <c r="R97" s="129">
        <f>SUM(R98:R103)</f>
        <v>1.47E-3</v>
      </c>
      <c r="S97" s="128"/>
      <c r="T97" s="130">
        <f>SUM(T98:T103)</f>
        <v>0</v>
      </c>
      <c r="AR97" s="123" t="s">
        <v>111</v>
      </c>
      <c r="AT97" s="131" t="s">
        <v>72</v>
      </c>
      <c r="AU97" s="131" t="s">
        <v>81</v>
      </c>
      <c r="AY97" s="123" t="s">
        <v>112</v>
      </c>
      <c r="BK97" s="132">
        <f>SUM(BK98:BK103)</f>
        <v>0</v>
      </c>
    </row>
    <row r="98" spans="2:65" s="1" customFormat="1" ht="16.5" customHeight="1">
      <c r="B98" s="135"/>
      <c r="C98" s="136" t="s">
        <v>157</v>
      </c>
      <c r="D98" s="136" t="s">
        <v>115</v>
      </c>
      <c r="E98" s="137" t="s">
        <v>158</v>
      </c>
      <c r="F98" s="138" t="s">
        <v>159</v>
      </c>
      <c r="G98" s="139" t="s">
        <v>141</v>
      </c>
      <c r="H98" s="140">
        <v>2</v>
      </c>
      <c r="I98" s="141"/>
      <c r="J98" s="142">
        <f t="shared" ref="J98:J103" si="0">ROUND(I98*H98,2)</f>
        <v>0</v>
      </c>
      <c r="K98" s="138" t="s">
        <v>119</v>
      </c>
      <c r="L98" s="28"/>
      <c r="M98" s="143" t="s">
        <v>3</v>
      </c>
      <c r="N98" s="144" t="s">
        <v>45</v>
      </c>
      <c r="O98" s="48"/>
      <c r="P98" s="145">
        <f t="shared" ref="P98:P103" si="1">O98*H98</f>
        <v>0</v>
      </c>
      <c r="Q98" s="145">
        <v>1E-4</v>
      </c>
      <c r="R98" s="145">
        <f t="shared" ref="R98:R103" si="2">Q98*H98</f>
        <v>2.0000000000000001E-4</v>
      </c>
      <c r="S98" s="145">
        <v>0</v>
      </c>
      <c r="T98" s="146">
        <f t="shared" ref="T98:T103" si="3">S98*H98</f>
        <v>0</v>
      </c>
      <c r="AR98" s="147" t="s">
        <v>120</v>
      </c>
      <c r="AT98" s="147" t="s">
        <v>115</v>
      </c>
      <c r="AU98" s="147" t="s">
        <v>111</v>
      </c>
      <c r="AY98" s="13" t="s">
        <v>112</v>
      </c>
      <c r="BE98" s="148">
        <f t="shared" ref="BE98:BE103" si="4">IF(N98="základní",J98,0)</f>
        <v>0</v>
      </c>
      <c r="BF98" s="148">
        <f t="shared" ref="BF98:BF103" si="5">IF(N98="snížená",J98,0)</f>
        <v>0</v>
      </c>
      <c r="BG98" s="148">
        <f t="shared" ref="BG98:BG103" si="6">IF(N98="zákl. přenesená",J98,0)</f>
        <v>0</v>
      </c>
      <c r="BH98" s="148">
        <f t="shared" ref="BH98:BH103" si="7">IF(N98="sníž. přenesená",J98,0)</f>
        <v>0</v>
      </c>
      <c r="BI98" s="148">
        <f t="shared" ref="BI98:BI103" si="8">IF(N98="nulová",J98,0)</f>
        <v>0</v>
      </c>
      <c r="BJ98" s="13" t="s">
        <v>111</v>
      </c>
      <c r="BK98" s="148">
        <f t="shared" ref="BK98:BK103" si="9">ROUND(I98*H98,2)</f>
        <v>0</v>
      </c>
      <c r="BL98" s="13" t="s">
        <v>120</v>
      </c>
      <c r="BM98" s="147" t="s">
        <v>160</v>
      </c>
    </row>
    <row r="99" spans="2:65" s="1" customFormat="1" ht="36" customHeight="1">
      <c r="B99" s="135"/>
      <c r="C99" s="136" t="s">
        <v>161</v>
      </c>
      <c r="D99" s="136" t="s">
        <v>115</v>
      </c>
      <c r="E99" s="137" t="s">
        <v>162</v>
      </c>
      <c r="F99" s="138" t="s">
        <v>163</v>
      </c>
      <c r="G99" s="139" t="s">
        <v>141</v>
      </c>
      <c r="H99" s="140">
        <v>1</v>
      </c>
      <c r="I99" s="141"/>
      <c r="J99" s="142">
        <f t="shared" si="0"/>
        <v>0</v>
      </c>
      <c r="K99" s="138" t="s">
        <v>119</v>
      </c>
      <c r="L99" s="28"/>
      <c r="M99" s="143" t="s">
        <v>3</v>
      </c>
      <c r="N99" s="144" t="s">
        <v>45</v>
      </c>
      <c r="O99" s="48"/>
      <c r="P99" s="145">
        <f t="shared" si="1"/>
        <v>0</v>
      </c>
      <c r="Q99" s="145">
        <v>2.9E-4</v>
      </c>
      <c r="R99" s="145">
        <f t="shared" si="2"/>
        <v>2.9E-4</v>
      </c>
      <c r="S99" s="145">
        <v>0</v>
      </c>
      <c r="T99" s="146">
        <f t="shared" si="3"/>
        <v>0</v>
      </c>
      <c r="AR99" s="147" t="s">
        <v>120</v>
      </c>
      <c r="AT99" s="147" t="s">
        <v>115</v>
      </c>
      <c r="AU99" s="147" t="s">
        <v>111</v>
      </c>
      <c r="AY99" s="13" t="s">
        <v>112</v>
      </c>
      <c r="BE99" s="148">
        <f t="shared" si="4"/>
        <v>0</v>
      </c>
      <c r="BF99" s="148">
        <f t="shared" si="5"/>
        <v>0</v>
      </c>
      <c r="BG99" s="148">
        <f t="shared" si="6"/>
        <v>0</v>
      </c>
      <c r="BH99" s="148">
        <f t="shared" si="7"/>
        <v>0</v>
      </c>
      <c r="BI99" s="148">
        <f t="shared" si="8"/>
        <v>0</v>
      </c>
      <c r="BJ99" s="13" t="s">
        <v>111</v>
      </c>
      <c r="BK99" s="148">
        <f t="shared" si="9"/>
        <v>0</v>
      </c>
      <c r="BL99" s="13" t="s">
        <v>120</v>
      </c>
      <c r="BM99" s="147" t="s">
        <v>164</v>
      </c>
    </row>
    <row r="100" spans="2:65" s="1" customFormat="1" ht="24" customHeight="1">
      <c r="B100" s="135"/>
      <c r="C100" s="136" t="s">
        <v>165</v>
      </c>
      <c r="D100" s="136" t="s">
        <v>115</v>
      </c>
      <c r="E100" s="137" t="s">
        <v>166</v>
      </c>
      <c r="F100" s="138" t="s">
        <v>167</v>
      </c>
      <c r="G100" s="139" t="s">
        <v>141</v>
      </c>
      <c r="H100" s="140">
        <v>1</v>
      </c>
      <c r="I100" s="141"/>
      <c r="J100" s="142">
        <f t="shared" si="0"/>
        <v>0</v>
      </c>
      <c r="K100" s="138" t="s">
        <v>168</v>
      </c>
      <c r="L100" s="28"/>
      <c r="M100" s="143" t="s">
        <v>3</v>
      </c>
      <c r="N100" s="144" t="s">
        <v>45</v>
      </c>
      <c r="O100" s="48"/>
      <c r="P100" s="145">
        <f t="shared" si="1"/>
        <v>0</v>
      </c>
      <c r="Q100" s="145">
        <v>2.5999999999999998E-4</v>
      </c>
      <c r="R100" s="145">
        <f t="shared" si="2"/>
        <v>2.5999999999999998E-4</v>
      </c>
      <c r="S100" s="145">
        <v>0</v>
      </c>
      <c r="T100" s="146">
        <f t="shared" si="3"/>
        <v>0</v>
      </c>
      <c r="AR100" s="147" t="s">
        <v>120</v>
      </c>
      <c r="AT100" s="147" t="s">
        <v>115</v>
      </c>
      <c r="AU100" s="147" t="s">
        <v>111</v>
      </c>
      <c r="AY100" s="13" t="s">
        <v>112</v>
      </c>
      <c r="BE100" s="148">
        <f t="shared" si="4"/>
        <v>0</v>
      </c>
      <c r="BF100" s="148">
        <f t="shared" si="5"/>
        <v>0</v>
      </c>
      <c r="BG100" s="148">
        <f t="shared" si="6"/>
        <v>0</v>
      </c>
      <c r="BH100" s="148">
        <f t="shared" si="7"/>
        <v>0</v>
      </c>
      <c r="BI100" s="148">
        <f t="shared" si="8"/>
        <v>0</v>
      </c>
      <c r="BJ100" s="13" t="s">
        <v>111</v>
      </c>
      <c r="BK100" s="148">
        <f t="shared" si="9"/>
        <v>0</v>
      </c>
      <c r="BL100" s="13" t="s">
        <v>120</v>
      </c>
      <c r="BM100" s="147" t="s">
        <v>169</v>
      </c>
    </row>
    <row r="101" spans="2:65" s="1" customFormat="1" ht="24" customHeight="1">
      <c r="B101" s="135"/>
      <c r="C101" s="136" t="s">
        <v>170</v>
      </c>
      <c r="D101" s="136" t="s">
        <v>115</v>
      </c>
      <c r="E101" s="137" t="s">
        <v>171</v>
      </c>
      <c r="F101" s="138" t="s">
        <v>172</v>
      </c>
      <c r="G101" s="139" t="s">
        <v>141</v>
      </c>
      <c r="H101" s="140">
        <v>2</v>
      </c>
      <c r="I101" s="141"/>
      <c r="J101" s="142">
        <f t="shared" si="0"/>
        <v>0</v>
      </c>
      <c r="K101" s="138" t="s">
        <v>119</v>
      </c>
      <c r="L101" s="28"/>
      <c r="M101" s="143" t="s">
        <v>3</v>
      </c>
      <c r="N101" s="144" t="s">
        <v>45</v>
      </c>
      <c r="O101" s="48"/>
      <c r="P101" s="145">
        <f t="shared" si="1"/>
        <v>0</v>
      </c>
      <c r="Q101" s="145">
        <v>2.2000000000000001E-4</v>
      </c>
      <c r="R101" s="145">
        <f t="shared" si="2"/>
        <v>4.4000000000000002E-4</v>
      </c>
      <c r="S101" s="145">
        <v>0</v>
      </c>
      <c r="T101" s="146">
        <f t="shared" si="3"/>
        <v>0</v>
      </c>
      <c r="AR101" s="147" t="s">
        <v>120</v>
      </c>
      <c r="AT101" s="147" t="s">
        <v>115</v>
      </c>
      <c r="AU101" s="147" t="s">
        <v>111</v>
      </c>
      <c r="AY101" s="13" t="s">
        <v>112</v>
      </c>
      <c r="BE101" s="148">
        <f t="shared" si="4"/>
        <v>0</v>
      </c>
      <c r="BF101" s="148">
        <f t="shared" si="5"/>
        <v>0</v>
      </c>
      <c r="BG101" s="148">
        <f t="shared" si="6"/>
        <v>0</v>
      </c>
      <c r="BH101" s="148">
        <f t="shared" si="7"/>
        <v>0</v>
      </c>
      <c r="BI101" s="148">
        <f t="shared" si="8"/>
        <v>0</v>
      </c>
      <c r="BJ101" s="13" t="s">
        <v>111</v>
      </c>
      <c r="BK101" s="148">
        <f t="shared" si="9"/>
        <v>0</v>
      </c>
      <c r="BL101" s="13" t="s">
        <v>120</v>
      </c>
      <c r="BM101" s="147" t="s">
        <v>173</v>
      </c>
    </row>
    <row r="102" spans="2:65" s="1" customFormat="1" ht="24" customHeight="1">
      <c r="B102" s="135"/>
      <c r="C102" s="149" t="s">
        <v>174</v>
      </c>
      <c r="D102" s="149" t="s">
        <v>122</v>
      </c>
      <c r="E102" s="150" t="s">
        <v>175</v>
      </c>
      <c r="F102" s="151" t="s">
        <v>176</v>
      </c>
      <c r="G102" s="152" t="s">
        <v>141</v>
      </c>
      <c r="H102" s="153">
        <v>1</v>
      </c>
      <c r="I102" s="154"/>
      <c r="J102" s="155">
        <f t="shared" si="0"/>
        <v>0</v>
      </c>
      <c r="K102" s="151" t="s">
        <v>3</v>
      </c>
      <c r="L102" s="156"/>
      <c r="M102" s="157" t="s">
        <v>3</v>
      </c>
      <c r="N102" s="158" t="s">
        <v>45</v>
      </c>
      <c r="O102" s="48"/>
      <c r="P102" s="145">
        <f t="shared" si="1"/>
        <v>0</v>
      </c>
      <c r="Q102" s="145">
        <v>2.7999999999999998E-4</v>
      </c>
      <c r="R102" s="145">
        <f t="shared" si="2"/>
        <v>2.7999999999999998E-4</v>
      </c>
      <c r="S102" s="145">
        <v>0</v>
      </c>
      <c r="T102" s="146">
        <f t="shared" si="3"/>
        <v>0</v>
      </c>
      <c r="AR102" s="147" t="s">
        <v>125</v>
      </c>
      <c r="AT102" s="147" t="s">
        <v>122</v>
      </c>
      <c r="AU102" s="147" t="s">
        <v>111</v>
      </c>
      <c r="AY102" s="13" t="s">
        <v>112</v>
      </c>
      <c r="BE102" s="148">
        <f t="shared" si="4"/>
        <v>0</v>
      </c>
      <c r="BF102" s="148">
        <f t="shared" si="5"/>
        <v>0</v>
      </c>
      <c r="BG102" s="148">
        <f t="shared" si="6"/>
        <v>0</v>
      </c>
      <c r="BH102" s="148">
        <f t="shared" si="7"/>
        <v>0</v>
      </c>
      <c r="BI102" s="148">
        <f t="shared" si="8"/>
        <v>0</v>
      </c>
      <c r="BJ102" s="13" t="s">
        <v>111</v>
      </c>
      <c r="BK102" s="148">
        <f t="shared" si="9"/>
        <v>0</v>
      </c>
      <c r="BL102" s="13" t="s">
        <v>120</v>
      </c>
      <c r="BM102" s="147" t="s">
        <v>177</v>
      </c>
    </row>
    <row r="103" spans="2:65" s="1" customFormat="1" ht="36" customHeight="1">
      <c r="B103" s="135"/>
      <c r="C103" s="136" t="s">
        <v>178</v>
      </c>
      <c r="D103" s="136" t="s">
        <v>115</v>
      </c>
      <c r="E103" s="137" t="s">
        <v>179</v>
      </c>
      <c r="F103" s="138" t="s">
        <v>180</v>
      </c>
      <c r="G103" s="139" t="s">
        <v>130</v>
      </c>
      <c r="H103" s="140">
        <v>1E-3</v>
      </c>
      <c r="I103" s="141"/>
      <c r="J103" s="142">
        <f t="shared" si="0"/>
        <v>0</v>
      </c>
      <c r="K103" s="138" t="s">
        <v>119</v>
      </c>
      <c r="L103" s="28"/>
      <c r="M103" s="143" t="s">
        <v>3</v>
      </c>
      <c r="N103" s="144" t="s">
        <v>45</v>
      </c>
      <c r="O103" s="48"/>
      <c r="P103" s="145">
        <f t="shared" si="1"/>
        <v>0</v>
      </c>
      <c r="Q103" s="145">
        <v>0</v>
      </c>
      <c r="R103" s="145">
        <f t="shared" si="2"/>
        <v>0</v>
      </c>
      <c r="S103" s="145">
        <v>0</v>
      </c>
      <c r="T103" s="146">
        <f t="shared" si="3"/>
        <v>0</v>
      </c>
      <c r="AR103" s="147" t="s">
        <v>120</v>
      </c>
      <c r="AT103" s="147" t="s">
        <v>115</v>
      </c>
      <c r="AU103" s="147" t="s">
        <v>111</v>
      </c>
      <c r="AY103" s="13" t="s">
        <v>112</v>
      </c>
      <c r="BE103" s="148">
        <f t="shared" si="4"/>
        <v>0</v>
      </c>
      <c r="BF103" s="148">
        <f t="shared" si="5"/>
        <v>0</v>
      </c>
      <c r="BG103" s="148">
        <f t="shared" si="6"/>
        <v>0</v>
      </c>
      <c r="BH103" s="148">
        <f t="shared" si="7"/>
        <v>0</v>
      </c>
      <c r="BI103" s="148">
        <f t="shared" si="8"/>
        <v>0</v>
      </c>
      <c r="BJ103" s="13" t="s">
        <v>111</v>
      </c>
      <c r="BK103" s="148">
        <f t="shared" si="9"/>
        <v>0</v>
      </c>
      <c r="BL103" s="13" t="s">
        <v>120</v>
      </c>
      <c r="BM103" s="147" t="s">
        <v>181</v>
      </c>
    </row>
    <row r="104" spans="2:65" s="11" customFormat="1" ht="22.8" customHeight="1">
      <c r="B104" s="122"/>
      <c r="D104" s="123" t="s">
        <v>72</v>
      </c>
      <c r="E104" s="133" t="s">
        <v>182</v>
      </c>
      <c r="F104" s="133" t="s">
        <v>183</v>
      </c>
      <c r="I104" s="125"/>
      <c r="J104" s="134">
        <f>BK104</f>
        <v>0</v>
      </c>
      <c r="L104" s="122"/>
      <c r="M104" s="127"/>
      <c r="N104" s="128"/>
      <c r="O104" s="128"/>
      <c r="P104" s="129">
        <f>SUM(P105:P111)</f>
        <v>0</v>
      </c>
      <c r="Q104" s="128"/>
      <c r="R104" s="129">
        <f>SUM(R105:R111)</f>
        <v>0.22372000000000003</v>
      </c>
      <c r="S104" s="128"/>
      <c r="T104" s="130">
        <f>SUM(T105:T111)</f>
        <v>7.4789999999999995E-2</v>
      </c>
      <c r="AR104" s="123" t="s">
        <v>111</v>
      </c>
      <c r="AT104" s="131" t="s">
        <v>72</v>
      </c>
      <c r="AU104" s="131" t="s">
        <v>81</v>
      </c>
      <c r="AY104" s="123" t="s">
        <v>112</v>
      </c>
      <c r="BK104" s="132">
        <f>SUM(BK105:BK111)</f>
        <v>0</v>
      </c>
    </row>
    <row r="105" spans="2:65" s="1" customFormat="1" ht="36" customHeight="1">
      <c r="B105" s="135"/>
      <c r="C105" s="136" t="s">
        <v>9</v>
      </c>
      <c r="D105" s="136" t="s">
        <v>115</v>
      </c>
      <c r="E105" s="137" t="s">
        <v>184</v>
      </c>
      <c r="F105" s="138" t="s">
        <v>185</v>
      </c>
      <c r="G105" s="139" t="s">
        <v>141</v>
      </c>
      <c r="H105" s="140">
        <v>2</v>
      </c>
      <c r="I105" s="141"/>
      <c r="J105" s="142">
        <f t="shared" ref="J105:J111" si="10">ROUND(I105*H105,2)</f>
        <v>0</v>
      </c>
      <c r="K105" s="138" t="s">
        <v>119</v>
      </c>
      <c r="L105" s="28"/>
      <c r="M105" s="143" t="s">
        <v>3</v>
      </c>
      <c r="N105" s="144" t="s">
        <v>45</v>
      </c>
      <c r="O105" s="48"/>
      <c r="P105" s="145">
        <f t="shared" ref="P105:P111" si="11">O105*H105</f>
        <v>0</v>
      </c>
      <c r="Q105" s="145">
        <v>0</v>
      </c>
      <c r="R105" s="145">
        <f t="shared" ref="R105:R111" si="12">Q105*H105</f>
        <v>0</v>
      </c>
      <c r="S105" s="145">
        <v>0</v>
      </c>
      <c r="T105" s="146">
        <f t="shared" ref="T105:T111" si="13">S105*H105</f>
        <v>0</v>
      </c>
      <c r="AR105" s="147" t="s">
        <v>120</v>
      </c>
      <c r="AT105" s="147" t="s">
        <v>115</v>
      </c>
      <c r="AU105" s="147" t="s">
        <v>111</v>
      </c>
      <c r="AY105" s="13" t="s">
        <v>112</v>
      </c>
      <c r="BE105" s="148">
        <f t="shared" ref="BE105:BE111" si="14">IF(N105="základní",J105,0)</f>
        <v>0</v>
      </c>
      <c r="BF105" s="148">
        <f t="shared" ref="BF105:BF111" si="15">IF(N105="snížená",J105,0)</f>
        <v>0</v>
      </c>
      <c r="BG105" s="148">
        <f t="shared" ref="BG105:BG111" si="16">IF(N105="zákl. přenesená",J105,0)</f>
        <v>0</v>
      </c>
      <c r="BH105" s="148">
        <f t="shared" ref="BH105:BH111" si="17">IF(N105="sníž. přenesená",J105,0)</f>
        <v>0</v>
      </c>
      <c r="BI105" s="148">
        <f t="shared" ref="BI105:BI111" si="18">IF(N105="nulová",J105,0)</f>
        <v>0</v>
      </c>
      <c r="BJ105" s="13" t="s">
        <v>111</v>
      </c>
      <c r="BK105" s="148">
        <f t="shared" ref="BK105:BK111" si="19">ROUND(I105*H105,2)</f>
        <v>0</v>
      </c>
      <c r="BL105" s="13" t="s">
        <v>120</v>
      </c>
      <c r="BM105" s="147" t="s">
        <v>186</v>
      </c>
    </row>
    <row r="106" spans="2:65" s="1" customFormat="1" ht="24" customHeight="1">
      <c r="B106" s="135"/>
      <c r="C106" s="136" t="s">
        <v>120</v>
      </c>
      <c r="D106" s="136" t="s">
        <v>115</v>
      </c>
      <c r="E106" s="137" t="s">
        <v>187</v>
      </c>
      <c r="F106" s="138" t="s">
        <v>188</v>
      </c>
      <c r="G106" s="139" t="s">
        <v>141</v>
      </c>
      <c r="H106" s="140">
        <v>3</v>
      </c>
      <c r="I106" s="141"/>
      <c r="J106" s="142">
        <f t="shared" si="10"/>
        <v>0</v>
      </c>
      <c r="K106" s="138" t="s">
        <v>119</v>
      </c>
      <c r="L106" s="28"/>
      <c r="M106" s="143" t="s">
        <v>3</v>
      </c>
      <c r="N106" s="144" t="s">
        <v>45</v>
      </c>
      <c r="O106" s="48"/>
      <c r="P106" s="145">
        <f t="shared" si="11"/>
        <v>0</v>
      </c>
      <c r="Q106" s="145">
        <v>8.0000000000000007E-5</v>
      </c>
      <c r="R106" s="145">
        <f t="shared" si="12"/>
        <v>2.4000000000000003E-4</v>
      </c>
      <c r="S106" s="145">
        <v>2.4930000000000001E-2</v>
      </c>
      <c r="T106" s="146">
        <f t="shared" si="13"/>
        <v>7.4789999999999995E-2</v>
      </c>
      <c r="AR106" s="147" t="s">
        <v>120</v>
      </c>
      <c r="AT106" s="147" t="s">
        <v>115</v>
      </c>
      <c r="AU106" s="147" t="s">
        <v>111</v>
      </c>
      <c r="AY106" s="13" t="s">
        <v>112</v>
      </c>
      <c r="BE106" s="148">
        <f t="shared" si="14"/>
        <v>0</v>
      </c>
      <c r="BF106" s="148">
        <f t="shared" si="15"/>
        <v>0</v>
      </c>
      <c r="BG106" s="148">
        <f t="shared" si="16"/>
        <v>0</v>
      </c>
      <c r="BH106" s="148">
        <f t="shared" si="17"/>
        <v>0</v>
      </c>
      <c r="BI106" s="148">
        <f t="shared" si="18"/>
        <v>0</v>
      </c>
      <c r="BJ106" s="13" t="s">
        <v>111</v>
      </c>
      <c r="BK106" s="148">
        <f t="shared" si="19"/>
        <v>0</v>
      </c>
      <c r="BL106" s="13" t="s">
        <v>120</v>
      </c>
      <c r="BM106" s="147" t="s">
        <v>189</v>
      </c>
    </row>
    <row r="107" spans="2:65" s="1" customFormat="1" ht="48" customHeight="1">
      <c r="B107" s="135"/>
      <c r="C107" s="136" t="s">
        <v>190</v>
      </c>
      <c r="D107" s="136" t="s">
        <v>115</v>
      </c>
      <c r="E107" s="137" t="s">
        <v>191</v>
      </c>
      <c r="F107" s="138" t="s">
        <v>192</v>
      </c>
      <c r="G107" s="139" t="s">
        <v>141</v>
      </c>
      <c r="H107" s="140">
        <v>1</v>
      </c>
      <c r="I107" s="141"/>
      <c r="J107" s="142">
        <f t="shared" si="10"/>
        <v>0</v>
      </c>
      <c r="K107" s="138" t="s">
        <v>119</v>
      </c>
      <c r="L107" s="28"/>
      <c r="M107" s="143" t="s">
        <v>3</v>
      </c>
      <c r="N107" s="144" t="s">
        <v>45</v>
      </c>
      <c r="O107" s="48"/>
      <c r="P107" s="145">
        <f t="shared" si="11"/>
        <v>0</v>
      </c>
      <c r="Q107" s="145">
        <v>2.828E-2</v>
      </c>
      <c r="R107" s="145">
        <f t="shared" si="12"/>
        <v>2.828E-2</v>
      </c>
      <c r="S107" s="145">
        <v>0</v>
      </c>
      <c r="T107" s="146">
        <f t="shared" si="13"/>
        <v>0</v>
      </c>
      <c r="AR107" s="147" t="s">
        <v>120</v>
      </c>
      <c r="AT107" s="147" t="s">
        <v>115</v>
      </c>
      <c r="AU107" s="147" t="s">
        <v>111</v>
      </c>
      <c r="AY107" s="13" t="s">
        <v>112</v>
      </c>
      <c r="BE107" s="148">
        <f t="shared" si="14"/>
        <v>0</v>
      </c>
      <c r="BF107" s="148">
        <f t="shared" si="15"/>
        <v>0</v>
      </c>
      <c r="BG107" s="148">
        <f t="shared" si="16"/>
        <v>0</v>
      </c>
      <c r="BH107" s="148">
        <f t="shared" si="17"/>
        <v>0</v>
      </c>
      <c r="BI107" s="148">
        <f t="shared" si="18"/>
        <v>0</v>
      </c>
      <c r="BJ107" s="13" t="s">
        <v>111</v>
      </c>
      <c r="BK107" s="148">
        <f t="shared" si="19"/>
        <v>0</v>
      </c>
      <c r="BL107" s="13" t="s">
        <v>120</v>
      </c>
      <c r="BM107" s="147" t="s">
        <v>193</v>
      </c>
    </row>
    <row r="108" spans="2:65" s="1" customFormat="1" ht="24" customHeight="1">
      <c r="B108" s="135"/>
      <c r="C108" s="136" t="s">
        <v>194</v>
      </c>
      <c r="D108" s="136" t="s">
        <v>115</v>
      </c>
      <c r="E108" s="137" t="s">
        <v>195</v>
      </c>
      <c r="F108" s="138" t="s">
        <v>196</v>
      </c>
      <c r="G108" s="139" t="s">
        <v>141</v>
      </c>
      <c r="H108" s="140">
        <v>1</v>
      </c>
      <c r="I108" s="141"/>
      <c r="J108" s="142">
        <f t="shared" si="10"/>
        <v>0</v>
      </c>
      <c r="K108" s="138" t="s">
        <v>119</v>
      </c>
      <c r="L108" s="28"/>
      <c r="M108" s="143" t="s">
        <v>3</v>
      </c>
      <c r="N108" s="144" t="s">
        <v>45</v>
      </c>
      <c r="O108" s="48"/>
      <c r="P108" s="145">
        <f t="shared" si="11"/>
        <v>0</v>
      </c>
      <c r="Q108" s="145">
        <v>0</v>
      </c>
      <c r="R108" s="145">
        <f t="shared" si="12"/>
        <v>0</v>
      </c>
      <c r="S108" s="145">
        <v>0</v>
      </c>
      <c r="T108" s="146">
        <f t="shared" si="13"/>
        <v>0</v>
      </c>
      <c r="AR108" s="147" t="s">
        <v>120</v>
      </c>
      <c r="AT108" s="147" t="s">
        <v>115</v>
      </c>
      <c r="AU108" s="147" t="s">
        <v>111</v>
      </c>
      <c r="AY108" s="13" t="s">
        <v>112</v>
      </c>
      <c r="BE108" s="148">
        <f t="shared" si="14"/>
        <v>0</v>
      </c>
      <c r="BF108" s="148">
        <f t="shared" si="15"/>
        <v>0</v>
      </c>
      <c r="BG108" s="148">
        <f t="shared" si="16"/>
        <v>0</v>
      </c>
      <c r="BH108" s="148">
        <f t="shared" si="17"/>
        <v>0</v>
      </c>
      <c r="BI108" s="148">
        <f t="shared" si="18"/>
        <v>0</v>
      </c>
      <c r="BJ108" s="13" t="s">
        <v>111</v>
      </c>
      <c r="BK108" s="148">
        <f t="shared" si="19"/>
        <v>0</v>
      </c>
      <c r="BL108" s="13" t="s">
        <v>120</v>
      </c>
      <c r="BM108" s="147" t="s">
        <v>197</v>
      </c>
    </row>
    <row r="109" spans="2:65" s="1" customFormat="1" ht="60" customHeight="1">
      <c r="B109" s="135"/>
      <c r="C109" s="149" t="s">
        <v>198</v>
      </c>
      <c r="D109" s="149" t="s">
        <v>122</v>
      </c>
      <c r="E109" s="150" t="s">
        <v>199</v>
      </c>
      <c r="F109" s="151" t="s">
        <v>200</v>
      </c>
      <c r="G109" s="152" t="s">
        <v>141</v>
      </c>
      <c r="H109" s="153">
        <v>1</v>
      </c>
      <c r="I109" s="154"/>
      <c r="J109" s="155">
        <f t="shared" si="10"/>
        <v>0</v>
      </c>
      <c r="K109" s="151" t="s">
        <v>3</v>
      </c>
      <c r="L109" s="156"/>
      <c r="M109" s="157" t="s">
        <v>3</v>
      </c>
      <c r="N109" s="158" t="s">
        <v>45</v>
      </c>
      <c r="O109" s="48"/>
      <c r="P109" s="145">
        <f t="shared" si="11"/>
        <v>0</v>
      </c>
      <c r="Q109" s="145">
        <v>9.7600000000000006E-2</v>
      </c>
      <c r="R109" s="145">
        <f t="shared" si="12"/>
        <v>9.7600000000000006E-2</v>
      </c>
      <c r="S109" s="145">
        <v>0</v>
      </c>
      <c r="T109" s="146">
        <f t="shared" si="13"/>
        <v>0</v>
      </c>
      <c r="AR109" s="147" t="s">
        <v>125</v>
      </c>
      <c r="AT109" s="147" t="s">
        <v>122</v>
      </c>
      <c r="AU109" s="147" t="s">
        <v>111</v>
      </c>
      <c r="AY109" s="13" t="s">
        <v>112</v>
      </c>
      <c r="BE109" s="148">
        <f t="shared" si="14"/>
        <v>0</v>
      </c>
      <c r="BF109" s="148">
        <f t="shared" si="15"/>
        <v>0</v>
      </c>
      <c r="BG109" s="148">
        <f t="shared" si="16"/>
        <v>0</v>
      </c>
      <c r="BH109" s="148">
        <f t="shared" si="17"/>
        <v>0</v>
      </c>
      <c r="BI109" s="148">
        <f t="shared" si="18"/>
        <v>0</v>
      </c>
      <c r="BJ109" s="13" t="s">
        <v>111</v>
      </c>
      <c r="BK109" s="148">
        <f t="shared" si="19"/>
        <v>0</v>
      </c>
      <c r="BL109" s="13" t="s">
        <v>120</v>
      </c>
      <c r="BM109" s="147" t="s">
        <v>201</v>
      </c>
    </row>
    <row r="110" spans="2:65" s="1" customFormat="1" ht="36" customHeight="1">
      <c r="B110" s="135"/>
      <c r="C110" s="136" t="s">
        <v>202</v>
      </c>
      <c r="D110" s="136" t="s">
        <v>115</v>
      </c>
      <c r="E110" s="137" t="s">
        <v>203</v>
      </c>
      <c r="F110" s="138" t="s">
        <v>204</v>
      </c>
      <c r="G110" s="139" t="s">
        <v>205</v>
      </c>
      <c r="H110" s="140">
        <v>1</v>
      </c>
      <c r="I110" s="141"/>
      <c r="J110" s="142">
        <f t="shared" si="10"/>
        <v>0</v>
      </c>
      <c r="K110" s="138" t="s">
        <v>3</v>
      </c>
      <c r="L110" s="28"/>
      <c r="M110" s="143" t="s">
        <v>3</v>
      </c>
      <c r="N110" s="144" t="s">
        <v>45</v>
      </c>
      <c r="O110" s="48"/>
      <c r="P110" s="145">
        <f t="shared" si="11"/>
        <v>0</v>
      </c>
      <c r="Q110" s="145">
        <v>9.7600000000000006E-2</v>
      </c>
      <c r="R110" s="145">
        <f t="shared" si="12"/>
        <v>9.7600000000000006E-2</v>
      </c>
      <c r="S110" s="145">
        <v>0</v>
      </c>
      <c r="T110" s="146">
        <f t="shared" si="13"/>
        <v>0</v>
      </c>
      <c r="AR110" s="147" t="s">
        <v>120</v>
      </c>
      <c r="AT110" s="147" t="s">
        <v>115</v>
      </c>
      <c r="AU110" s="147" t="s">
        <v>111</v>
      </c>
      <c r="AY110" s="13" t="s">
        <v>112</v>
      </c>
      <c r="BE110" s="148">
        <f t="shared" si="14"/>
        <v>0</v>
      </c>
      <c r="BF110" s="148">
        <f t="shared" si="15"/>
        <v>0</v>
      </c>
      <c r="BG110" s="148">
        <f t="shared" si="16"/>
        <v>0</v>
      </c>
      <c r="BH110" s="148">
        <f t="shared" si="17"/>
        <v>0</v>
      </c>
      <c r="BI110" s="148">
        <f t="shared" si="18"/>
        <v>0</v>
      </c>
      <c r="BJ110" s="13" t="s">
        <v>111</v>
      </c>
      <c r="BK110" s="148">
        <f t="shared" si="19"/>
        <v>0</v>
      </c>
      <c r="BL110" s="13" t="s">
        <v>120</v>
      </c>
      <c r="BM110" s="147" t="s">
        <v>206</v>
      </c>
    </row>
    <row r="111" spans="2:65" s="1" customFormat="1" ht="36" customHeight="1">
      <c r="B111" s="135"/>
      <c r="C111" s="136" t="s">
        <v>8</v>
      </c>
      <c r="D111" s="136" t="s">
        <v>115</v>
      </c>
      <c r="E111" s="137" t="s">
        <v>207</v>
      </c>
      <c r="F111" s="138" t="s">
        <v>208</v>
      </c>
      <c r="G111" s="139" t="s">
        <v>130</v>
      </c>
      <c r="H111" s="140">
        <v>0.224</v>
      </c>
      <c r="I111" s="141"/>
      <c r="J111" s="142">
        <f t="shared" si="10"/>
        <v>0</v>
      </c>
      <c r="K111" s="138" t="s">
        <v>119</v>
      </c>
      <c r="L111" s="28"/>
      <c r="M111" s="143" t="s">
        <v>3</v>
      </c>
      <c r="N111" s="144" t="s">
        <v>45</v>
      </c>
      <c r="O111" s="48"/>
      <c r="P111" s="145">
        <f t="shared" si="11"/>
        <v>0</v>
      </c>
      <c r="Q111" s="145">
        <v>0</v>
      </c>
      <c r="R111" s="145">
        <f t="shared" si="12"/>
        <v>0</v>
      </c>
      <c r="S111" s="145">
        <v>0</v>
      </c>
      <c r="T111" s="146">
        <f t="shared" si="13"/>
        <v>0</v>
      </c>
      <c r="AR111" s="147" t="s">
        <v>120</v>
      </c>
      <c r="AT111" s="147" t="s">
        <v>115</v>
      </c>
      <c r="AU111" s="147" t="s">
        <v>111</v>
      </c>
      <c r="AY111" s="13" t="s">
        <v>112</v>
      </c>
      <c r="BE111" s="148">
        <f t="shared" si="14"/>
        <v>0</v>
      </c>
      <c r="BF111" s="148">
        <f t="shared" si="15"/>
        <v>0</v>
      </c>
      <c r="BG111" s="148">
        <f t="shared" si="16"/>
        <v>0</v>
      </c>
      <c r="BH111" s="148">
        <f t="shared" si="17"/>
        <v>0</v>
      </c>
      <c r="BI111" s="148">
        <f t="shared" si="18"/>
        <v>0</v>
      </c>
      <c r="BJ111" s="13" t="s">
        <v>111</v>
      </c>
      <c r="BK111" s="148">
        <f t="shared" si="19"/>
        <v>0</v>
      </c>
      <c r="BL111" s="13" t="s">
        <v>120</v>
      </c>
      <c r="BM111" s="147" t="s">
        <v>209</v>
      </c>
    </row>
    <row r="112" spans="2:65" s="11" customFormat="1" ht="22.8" customHeight="1">
      <c r="B112" s="122"/>
      <c r="D112" s="123" t="s">
        <v>72</v>
      </c>
      <c r="E112" s="133" t="s">
        <v>210</v>
      </c>
      <c r="F112" s="133" t="s">
        <v>211</v>
      </c>
      <c r="I112" s="125"/>
      <c r="J112" s="134">
        <f>BK112</f>
        <v>0</v>
      </c>
      <c r="L112" s="122"/>
      <c r="M112" s="127"/>
      <c r="N112" s="128"/>
      <c r="O112" s="128"/>
      <c r="P112" s="129">
        <f>P113</f>
        <v>0</v>
      </c>
      <c r="Q112" s="128"/>
      <c r="R112" s="129">
        <f>R113</f>
        <v>2E-3</v>
      </c>
      <c r="S112" s="128"/>
      <c r="T112" s="130">
        <f>T113</f>
        <v>0</v>
      </c>
      <c r="AR112" s="123" t="s">
        <v>111</v>
      </c>
      <c r="AT112" s="131" t="s">
        <v>72</v>
      </c>
      <c r="AU112" s="131" t="s">
        <v>81</v>
      </c>
      <c r="AY112" s="123" t="s">
        <v>112</v>
      </c>
      <c r="BK112" s="132">
        <f>BK113</f>
        <v>0</v>
      </c>
    </row>
    <row r="113" spans="2:65" s="1" customFormat="1" ht="24" customHeight="1">
      <c r="B113" s="135"/>
      <c r="C113" s="136" t="s">
        <v>212</v>
      </c>
      <c r="D113" s="136" t="s">
        <v>115</v>
      </c>
      <c r="E113" s="137" t="s">
        <v>213</v>
      </c>
      <c r="F113" s="138" t="s">
        <v>214</v>
      </c>
      <c r="G113" s="139" t="s">
        <v>118</v>
      </c>
      <c r="H113" s="140">
        <v>40</v>
      </c>
      <c r="I113" s="141"/>
      <c r="J113" s="142">
        <f>ROUND(I113*H113,2)</f>
        <v>0</v>
      </c>
      <c r="K113" s="138" t="s">
        <v>119</v>
      </c>
      <c r="L113" s="28"/>
      <c r="M113" s="159" t="s">
        <v>3</v>
      </c>
      <c r="N113" s="160" t="s">
        <v>45</v>
      </c>
      <c r="O113" s="161"/>
      <c r="P113" s="162">
        <f>O113*H113</f>
        <v>0</v>
      </c>
      <c r="Q113" s="162">
        <v>5.0000000000000002E-5</v>
      </c>
      <c r="R113" s="162">
        <f>Q113*H113</f>
        <v>2E-3</v>
      </c>
      <c r="S113" s="162">
        <v>0</v>
      </c>
      <c r="T113" s="163">
        <f>S113*H113</f>
        <v>0</v>
      </c>
      <c r="AR113" s="147" t="s">
        <v>120</v>
      </c>
      <c r="AT113" s="147" t="s">
        <v>115</v>
      </c>
      <c r="AU113" s="147" t="s">
        <v>111</v>
      </c>
      <c r="AY113" s="13" t="s">
        <v>112</v>
      </c>
      <c r="BE113" s="148">
        <f>IF(N113="základní",J113,0)</f>
        <v>0</v>
      </c>
      <c r="BF113" s="148">
        <f>IF(N113="snížená",J113,0)</f>
        <v>0</v>
      </c>
      <c r="BG113" s="148">
        <f>IF(N113="zákl. přenesená",J113,0)</f>
        <v>0</v>
      </c>
      <c r="BH113" s="148">
        <f>IF(N113="sníž. přenesená",J113,0)</f>
        <v>0</v>
      </c>
      <c r="BI113" s="148">
        <f>IF(N113="nulová",J113,0)</f>
        <v>0</v>
      </c>
      <c r="BJ113" s="13" t="s">
        <v>111</v>
      </c>
      <c r="BK113" s="148">
        <f>ROUND(I113*H113,2)</f>
        <v>0</v>
      </c>
      <c r="BL113" s="13" t="s">
        <v>120</v>
      </c>
      <c r="BM113" s="147" t="s">
        <v>215</v>
      </c>
    </row>
    <row r="114" spans="2:65" s="1" customFormat="1" ht="6.9" customHeight="1">
      <c r="B114" s="37"/>
      <c r="C114" s="38"/>
      <c r="D114" s="38"/>
      <c r="E114" s="38"/>
      <c r="F114" s="38"/>
      <c r="G114" s="38"/>
      <c r="H114" s="38"/>
      <c r="I114" s="97"/>
      <c r="J114" s="38"/>
      <c r="K114" s="38"/>
      <c r="L114" s="28"/>
    </row>
  </sheetData>
  <autoFilter ref="C84:K113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D.1.4.1 - VYTÁPĚNÍ</vt:lpstr>
      <vt:lpstr>'D.1.4.1 - VYTÁPĚNÍ'!Názvy_tisku</vt:lpstr>
      <vt:lpstr>'Rekapitulace stavby'!Názvy_tisku</vt:lpstr>
      <vt:lpstr>'D.1.4.1 - VYTÁPĚNÍ'!Oblast_tisku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PC-JIRI\IC 60145277</dc:creator>
  <cp:lastModifiedBy>Uživatel systému Windows</cp:lastModifiedBy>
  <dcterms:created xsi:type="dcterms:W3CDTF">2019-12-19T13:51:50Z</dcterms:created>
  <dcterms:modified xsi:type="dcterms:W3CDTF">2021-05-07T10:14:04Z</dcterms:modified>
</cp:coreProperties>
</file>