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23256" windowHeight="12576"/>
  </bookViews>
  <sheets>
    <sheet name="Pokyny pro vyplnění" sheetId="11" r:id="rId1"/>
    <sheet name="Stavba" sheetId="1" r:id="rId2"/>
    <sheet name="VzorPolozky" sheetId="10" state="hidden" r:id="rId3"/>
    <sheet name="1 1 Pol" sheetId="12" r:id="rId4"/>
    <sheet name="1 4 Elektroinstalace" sheetId="13" r:id="rId5"/>
  </sheets>
  <externalReferences>
    <externalReference r:id="rId6"/>
  </externalReferences>
  <definedNames>
    <definedName name="B">'1 4 Elektroinstalace'!#REF!</definedName>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ata33">#N/A</definedName>
    <definedName name="data37">#N/A</definedName>
    <definedName name="data53">#N/A</definedName>
    <definedName name="data84">#N/A</definedName>
    <definedName name="DIČ" localSheetId="1">Stavba!$I$12</definedName>
    <definedName name="dmisto">Stavba!$E$13:$G$13</definedName>
    <definedName name="DPHSni">Stavba!$G$24</definedName>
    <definedName name="DPHZakl">Stavba!$G$26</definedName>
    <definedName name="dpsc" localSheetId="1">Stavba!$D$13</definedName>
    <definedName name="Elinstal">'1 4 Elektroinstalace'!$D$9</definedName>
    <definedName name="ExterníData2">#N/A</definedName>
    <definedName name="Chráničky">'1 4 Elektroinstalace'!$D$10</definedName>
    <definedName name="IČO" localSheetId="1">Stavba!$I$11</definedName>
    <definedName name="KNS">'1 4 Elektroinstalace'!$D$11</definedName>
    <definedName name="Mena">Stavba!$J$29</definedName>
    <definedName name="MistoStavby">Stavba!$D$4</definedName>
    <definedName name="Nářadí">'1 4 Elektroinstalace'!$D$12</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 1 Pol'!$1:$7</definedName>
    <definedName name="oadresa">Stavba!$D$6</definedName>
    <definedName name="Objednatel" localSheetId="1">Stavba!$D$5</definedName>
    <definedName name="Objekt" localSheetId="1">Stavba!$B$38</definedName>
    <definedName name="_xlnm.Print_Area" localSheetId="3">'1 1 Pol'!$A$1:$X$294</definedName>
    <definedName name="_xlnm.Print_Area" localSheetId="4">'1 4 Elektroinstalace'!$A$1:$I$48</definedName>
    <definedName name="_xlnm.Print_Area" localSheetId="1">Stavba!$A$1:$J$77</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int_Area">#N/A</definedName>
    <definedName name="Print_Titles">#N/A</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2451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H32" i="13"/>
  <c r="H30"/>
  <c r="H21"/>
  <c r="H17"/>
  <c r="H16"/>
  <c r="H23" s="1"/>
  <c r="H27" s="1"/>
  <c r="H34" s="1"/>
  <c r="H40" s="1"/>
  <c r="G222" i="12"/>
  <c r="O227"/>
  <c r="G227"/>
  <c r="I227"/>
  <c r="K227"/>
  <c r="O194"/>
  <c r="K194"/>
  <c r="I194"/>
  <c r="G194"/>
  <c r="M194" s="1"/>
  <c r="G9" l="1"/>
  <c r="M9" s="1"/>
  <c r="I9"/>
  <c r="K9"/>
  <c r="O9"/>
  <c r="Q9"/>
  <c r="V9"/>
  <c r="G11"/>
  <c r="I11"/>
  <c r="K11"/>
  <c r="M11"/>
  <c r="O11"/>
  <c r="Q11"/>
  <c r="V11"/>
  <c r="G13"/>
  <c r="M13" s="1"/>
  <c r="I13"/>
  <c r="K13"/>
  <c r="O13"/>
  <c r="Q13"/>
  <c r="V13"/>
  <c r="G15"/>
  <c r="I15"/>
  <c r="K15"/>
  <c r="O15"/>
  <c r="Q15"/>
  <c r="V15"/>
  <c r="G19"/>
  <c r="M19" s="1"/>
  <c r="I19"/>
  <c r="K19"/>
  <c r="O19"/>
  <c r="Q19"/>
  <c r="V19"/>
  <c r="G26"/>
  <c r="M26" s="1"/>
  <c r="I26"/>
  <c r="K26"/>
  <c r="O26"/>
  <c r="Q26"/>
  <c r="V26"/>
  <c r="G34"/>
  <c r="M34" s="1"/>
  <c r="I34"/>
  <c r="K34"/>
  <c r="O34"/>
  <c r="Q34"/>
  <c r="V34"/>
  <c r="G41"/>
  <c r="M41" s="1"/>
  <c r="I41"/>
  <c r="K41"/>
  <c r="O41"/>
  <c r="Q41"/>
  <c r="V41"/>
  <c r="G43"/>
  <c r="M43" s="1"/>
  <c r="I43"/>
  <c r="K43"/>
  <c r="O43"/>
  <c r="Q43"/>
  <c r="V43"/>
  <c r="G45"/>
  <c r="M45" s="1"/>
  <c r="I45"/>
  <c r="K45"/>
  <c r="O45"/>
  <c r="Q45"/>
  <c r="V45"/>
  <c r="G52"/>
  <c r="M52" s="1"/>
  <c r="I52"/>
  <c r="K52"/>
  <c r="O52"/>
  <c r="Q52"/>
  <c r="V52"/>
  <c r="G55"/>
  <c r="M55" s="1"/>
  <c r="I55"/>
  <c r="K55"/>
  <c r="O55"/>
  <c r="Q55"/>
  <c r="V55"/>
  <c r="G58"/>
  <c r="I58"/>
  <c r="K58"/>
  <c r="M58"/>
  <c r="O58"/>
  <c r="Q58"/>
  <c r="V58"/>
  <c r="G60"/>
  <c r="M60" s="1"/>
  <c r="I60"/>
  <c r="K60"/>
  <c r="O60"/>
  <c r="Q60"/>
  <c r="V60"/>
  <c r="G61"/>
  <c r="I61"/>
  <c r="K61"/>
  <c r="O61"/>
  <c r="Q61"/>
  <c r="V61"/>
  <c r="G63"/>
  <c r="M63" s="1"/>
  <c r="I63"/>
  <c r="K63"/>
  <c r="O63"/>
  <c r="Q63"/>
  <c r="V63"/>
  <c r="G64"/>
  <c r="M64" s="1"/>
  <c r="I64"/>
  <c r="K64"/>
  <c r="O64"/>
  <c r="Q64"/>
  <c r="V64"/>
  <c r="G66"/>
  <c r="I66"/>
  <c r="K66"/>
  <c r="O66"/>
  <c r="Q66"/>
  <c r="V66"/>
  <c r="G68"/>
  <c r="M68" s="1"/>
  <c r="I68"/>
  <c r="K68"/>
  <c r="O68"/>
  <c r="Q68"/>
  <c r="V68"/>
  <c r="G70"/>
  <c r="M70" s="1"/>
  <c r="I70"/>
  <c r="K70"/>
  <c r="O70"/>
  <c r="Q70"/>
  <c r="V70"/>
  <c r="G71"/>
  <c r="M71" s="1"/>
  <c r="I71"/>
  <c r="K71"/>
  <c r="O71"/>
  <c r="Q71"/>
  <c r="V71"/>
  <c r="G73"/>
  <c r="M73" s="1"/>
  <c r="I73"/>
  <c r="K73"/>
  <c r="O73"/>
  <c r="Q73"/>
  <c r="V73"/>
  <c r="G75"/>
  <c r="M75" s="1"/>
  <c r="I75"/>
  <c r="K75"/>
  <c r="O75"/>
  <c r="Q75"/>
  <c r="V75"/>
  <c r="G102"/>
  <c r="M102" s="1"/>
  <c r="I102"/>
  <c r="K102"/>
  <c r="O102"/>
  <c r="Q102"/>
  <c r="V102"/>
  <c r="G103"/>
  <c r="M103" s="1"/>
  <c r="I103"/>
  <c r="K103"/>
  <c r="O103"/>
  <c r="Q103"/>
  <c r="V103"/>
  <c r="G106"/>
  <c r="M106" s="1"/>
  <c r="I106"/>
  <c r="K106"/>
  <c r="O106"/>
  <c r="Q106"/>
  <c r="V106"/>
  <c r="G108"/>
  <c r="M108" s="1"/>
  <c r="I108"/>
  <c r="K108"/>
  <c r="O108"/>
  <c r="Q108"/>
  <c r="V108"/>
  <c r="G110"/>
  <c r="M110" s="1"/>
  <c r="I110"/>
  <c r="K110"/>
  <c r="O110"/>
  <c r="Q110"/>
  <c r="V110"/>
  <c r="G112"/>
  <c r="I112"/>
  <c r="K112"/>
  <c r="O112"/>
  <c r="Q112"/>
  <c r="V112"/>
  <c r="G113"/>
  <c r="M113" s="1"/>
  <c r="I113"/>
  <c r="K113"/>
  <c r="O113"/>
  <c r="Q113"/>
  <c r="V113"/>
  <c r="G116"/>
  <c r="M116" s="1"/>
  <c r="I116"/>
  <c r="K116"/>
  <c r="O116"/>
  <c r="Q116"/>
  <c r="V116"/>
  <c r="G118"/>
  <c r="M118" s="1"/>
  <c r="I118"/>
  <c r="K118"/>
  <c r="O118"/>
  <c r="Q118"/>
  <c r="V118"/>
  <c r="G121"/>
  <c r="M121" s="1"/>
  <c r="I121"/>
  <c r="K121"/>
  <c r="O121"/>
  <c r="Q121"/>
  <c r="V121"/>
  <c r="G124"/>
  <c r="I124"/>
  <c r="K124"/>
  <c r="O124"/>
  <c r="Q124"/>
  <c r="V124"/>
  <c r="G127"/>
  <c r="M127" s="1"/>
  <c r="I127"/>
  <c r="K127"/>
  <c r="O127"/>
  <c r="Q127"/>
  <c r="V127"/>
  <c r="G129"/>
  <c r="M129" s="1"/>
  <c r="I129"/>
  <c r="K129"/>
  <c r="O129"/>
  <c r="Q129"/>
  <c r="V129"/>
  <c r="G132"/>
  <c r="M132" s="1"/>
  <c r="I132"/>
  <c r="K132"/>
  <c r="O132"/>
  <c r="Q132"/>
  <c r="V132"/>
  <c r="G135"/>
  <c r="G134" s="1"/>
  <c r="I55" i="1" s="1"/>
  <c r="I135" i="12"/>
  <c r="I134" s="1"/>
  <c r="K135"/>
  <c r="K134" s="1"/>
  <c r="O135"/>
  <c r="O134" s="1"/>
  <c r="Q135"/>
  <c r="Q134" s="1"/>
  <c r="V135"/>
  <c r="V134" s="1"/>
  <c r="G137"/>
  <c r="I137"/>
  <c r="K137"/>
  <c r="M137"/>
  <c r="O137"/>
  <c r="Q137"/>
  <c r="V137"/>
  <c r="G139"/>
  <c r="I139"/>
  <c r="K139"/>
  <c r="O139"/>
  <c r="Q139"/>
  <c r="V139"/>
  <c r="G141"/>
  <c r="M141" s="1"/>
  <c r="I141"/>
  <c r="K141"/>
  <c r="O141"/>
  <c r="Q141"/>
  <c r="V141"/>
  <c r="G143"/>
  <c r="M143" s="1"/>
  <c r="I143"/>
  <c r="K143"/>
  <c r="O143"/>
  <c r="Q143"/>
  <c r="V143"/>
  <c r="G147"/>
  <c r="G146" s="1"/>
  <c r="I57" i="1" s="1"/>
  <c r="I147" i="12"/>
  <c r="I146" s="1"/>
  <c r="K147"/>
  <c r="K146" s="1"/>
  <c r="O147"/>
  <c r="O146" s="1"/>
  <c r="Q147"/>
  <c r="Q146" s="1"/>
  <c r="V147"/>
  <c r="V146" s="1"/>
  <c r="G151"/>
  <c r="M151" s="1"/>
  <c r="I151"/>
  <c r="K151"/>
  <c r="O151"/>
  <c r="Q151"/>
  <c r="V151"/>
  <c r="G153"/>
  <c r="M153" s="1"/>
  <c r="I153"/>
  <c r="K153"/>
  <c r="O153"/>
  <c r="Q153"/>
  <c r="V153"/>
  <c r="G156"/>
  <c r="M156" s="1"/>
  <c r="I156"/>
  <c r="K156"/>
  <c r="O156"/>
  <c r="Q156"/>
  <c r="V156"/>
  <c r="G158"/>
  <c r="I158"/>
  <c r="K158"/>
  <c r="O158"/>
  <c r="Q158"/>
  <c r="V158"/>
  <c r="G161"/>
  <c r="G160" s="1"/>
  <c r="I59" i="1" s="1"/>
  <c r="I161" i="12"/>
  <c r="I160" s="1"/>
  <c r="K161"/>
  <c r="K160" s="1"/>
  <c r="O161"/>
  <c r="O160" s="1"/>
  <c r="Q161"/>
  <c r="Q160" s="1"/>
  <c r="V161"/>
  <c r="V160" s="1"/>
  <c r="G164"/>
  <c r="G163" s="1"/>
  <c r="I60" i="1" s="1"/>
  <c r="I164" i="12"/>
  <c r="I163" s="1"/>
  <c r="K164"/>
  <c r="K163" s="1"/>
  <c r="O164"/>
  <c r="O163" s="1"/>
  <c r="Q164"/>
  <c r="Q163" s="1"/>
  <c r="V164"/>
  <c r="V163" s="1"/>
  <c r="G166"/>
  <c r="I166"/>
  <c r="K166"/>
  <c r="M166"/>
  <c r="O166"/>
  <c r="Q166"/>
  <c r="V166"/>
  <c r="G168"/>
  <c r="M168" s="1"/>
  <c r="I168"/>
  <c r="K168"/>
  <c r="O168"/>
  <c r="Q168"/>
  <c r="V168"/>
  <c r="G170"/>
  <c r="M170" s="1"/>
  <c r="I170"/>
  <c r="K170"/>
  <c r="O170"/>
  <c r="Q170"/>
  <c r="V170"/>
  <c r="G172"/>
  <c r="M172" s="1"/>
  <c r="I172"/>
  <c r="K172"/>
  <c r="O172"/>
  <c r="Q172"/>
  <c r="V172"/>
  <c r="G174"/>
  <c r="I174"/>
  <c r="K174"/>
  <c r="O174"/>
  <c r="Q174"/>
  <c r="V174"/>
  <c r="G176"/>
  <c r="M176" s="1"/>
  <c r="I176"/>
  <c r="K176"/>
  <c r="O176"/>
  <c r="Q176"/>
  <c r="V176"/>
  <c r="G178"/>
  <c r="M178" s="1"/>
  <c r="I178"/>
  <c r="K178"/>
  <c r="O178"/>
  <c r="Q178"/>
  <c r="V178"/>
  <c r="G180"/>
  <c r="M180" s="1"/>
  <c r="I180"/>
  <c r="K180"/>
  <c r="O180"/>
  <c r="Q180"/>
  <c r="V180"/>
  <c r="G182"/>
  <c r="M182" s="1"/>
  <c r="I182"/>
  <c r="K182"/>
  <c r="O182"/>
  <c r="Q182"/>
  <c r="V182"/>
  <c r="G184"/>
  <c r="M184" s="1"/>
  <c r="I184"/>
  <c r="K184"/>
  <c r="O184"/>
  <c r="Q184"/>
  <c r="V184"/>
  <c r="G186"/>
  <c r="I186"/>
  <c r="K186"/>
  <c r="M186"/>
  <c r="O186"/>
  <c r="Q186"/>
  <c r="V186"/>
  <c r="G188"/>
  <c r="I188"/>
  <c r="K188"/>
  <c r="O188"/>
  <c r="Q188"/>
  <c r="V188"/>
  <c r="G190"/>
  <c r="M190" s="1"/>
  <c r="I190"/>
  <c r="K190"/>
  <c r="O190"/>
  <c r="Q190"/>
  <c r="V190"/>
  <c r="G192"/>
  <c r="M192" s="1"/>
  <c r="I192"/>
  <c r="K192"/>
  <c r="O192"/>
  <c r="Q192"/>
  <c r="V192"/>
  <c r="G197"/>
  <c r="M197" s="1"/>
  <c r="I197"/>
  <c r="K197"/>
  <c r="O197"/>
  <c r="Q197"/>
  <c r="V197"/>
  <c r="G199"/>
  <c r="M199" s="1"/>
  <c r="I199"/>
  <c r="K199"/>
  <c r="O199"/>
  <c r="Q199"/>
  <c r="V199"/>
  <c r="G201"/>
  <c r="I201"/>
  <c r="K201"/>
  <c r="O201"/>
  <c r="Q201"/>
  <c r="V201"/>
  <c r="G203"/>
  <c r="M203" s="1"/>
  <c r="I203"/>
  <c r="K203"/>
  <c r="O203"/>
  <c r="Q203"/>
  <c r="V203"/>
  <c r="G205"/>
  <c r="M205" s="1"/>
  <c r="I205"/>
  <c r="K205"/>
  <c r="O205"/>
  <c r="Q205"/>
  <c r="V205"/>
  <c r="G206"/>
  <c r="M206" s="1"/>
  <c r="I206"/>
  <c r="K206"/>
  <c r="O206"/>
  <c r="Q206"/>
  <c r="V206"/>
  <c r="G207"/>
  <c r="M207" s="1"/>
  <c r="I207"/>
  <c r="K207"/>
  <c r="O207"/>
  <c r="Q207"/>
  <c r="V207"/>
  <c r="G209"/>
  <c r="M209" s="1"/>
  <c r="I209"/>
  <c r="K209"/>
  <c r="O209"/>
  <c r="Q209"/>
  <c r="V209"/>
  <c r="G211"/>
  <c r="M211" s="1"/>
  <c r="I211"/>
  <c r="K211"/>
  <c r="O211"/>
  <c r="Q211"/>
  <c r="V211"/>
  <c r="G213"/>
  <c r="I213"/>
  <c r="K213"/>
  <c r="M213"/>
  <c r="O213"/>
  <c r="Q213"/>
  <c r="V213"/>
  <c r="G215"/>
  <c r="M215" s="1"/>
  <c r="I215"/>
  <c r="K215"/>
  <c r="O215"/>
  <c r="Q215"/>
  <c r="V215"/>
  <c r="G216"/>
  <c r="M216" s="1"/>
  <c r="I216"/>
  <c r="K216"/>
  <c r="O216"/>
  <c r="Q216"/>
  <c r="V216"/>
  <c r="G217"/>
  <c r="M217" s="1"/>
  <c r="I217"/>
  <c r="K217"/>
  <c r="O217"/>
  <c r="Q217"/>
  <c r="V217"/>
  <c r="G219"/>
  <c r="I219"/>
  <c r="K219"/>
  <c r="O219"/>
  <c r="Q219"/>
  <c r="V219"/>
  <c r="G221"/>
  <c r="M221" s="1"/>
  <c r="I221"/>
  <c r="K221"/>
  <c r="O221"/>
  <c r="Q221"/>
  <c r="V221"/>
  <c r="G223"/>
  <c r="M223" s="1"/>
  <c r="I223"/>
  <c r="K223"/>
  <c r="O223"/>
  <c r="Q223"/>
  <c r="V223"/>
  <c r="G224"/>
  <c r="M224" s="1"/>
  <c r="I224"/>
  <c r="K224"/>
  <c r="O224"/>
  <c r="Q224"/>
  <c r="V224"/>
  <c r="G225"/>
  <c r="M225" s="1"/>
  <c r="I225"/>
  <c r="K225"/>
  <c r="O225"/>
  <c r="Q225"/>
  <c r="V225"/>
  <c r="G226"/>
  <c r="M226" s="1"/>
  <c r="I226"/>
  <c r="K226"/>
  <c r="O226"/>
  <c r="Q226"/>
  <c r="V226"/>
  <c r="G229"/>
  <c r="M229" s="1"/>
  <c r="I229"/>
  <c r="K229"/>
  <c r="O229"/>
  <c r="Q229"/>
  <c r="V229"/>
  <c r="G230"/>
  <c r="M230" s="1"/>
  <c r="I230"/>
  <c r="K230"/>
  <c r="O230"/>
  <c r="Q230"/>
  <c r="V230"/>
  <c r="G231"/>
  <c r="M231" s="1"/>
  <c r="I231"/>
  <c r="K231"/>
  <c r="O231"/>
  <c r="Q231"/>
  <c r="V231"/>
  <c r="G232"/>
  <c r="M232" s="1"/>
  <c r="I232"/>
  <c r="K232"/>
  <c r="O232"/>
  <c r="Q232"/>
  <c r="V232"/>
  <c r="G234"/>
  <c r="I234"/>
  <c r="K234"/>
  <c r="O234"/>
  <c r="Q234"/>
  <c r="V234"/>
  <c r="G236"/>
  <c r="M236" s="1"/>
  <c r="I236"/>
  <c r="K236"/>
  <c r="O236"/>
  <c r="Q236"/>
  <c r="V236"/>
  <c r="G238"/>
  <c r="M238" s="1"/>
  <c r="I238"/>
  <c r="K238"/>
  <c r="O238"/>
  <c r="Q238"/>
  <c r="V238"/>
  <c r="G241"/>
  <c r="M241" s="1"/>
  <c r="I241"/>
  <c r="K241"/>
  <c r="O241"/>
  <c r="Q241"/>
  <c r="V241"/>
  <c r="G243"/>
  <c r="M243" s="1"/>
  <c r="I243"/>
  <c r="K243"/>
  <c r="O243"/>
  <c r="Q243"/>
  <c r="V243"/>
  <c r="G246"/>
  <c r="M246" s="1"/>
  <c r="I246"/>
  <c r="K246"/>
  <c r="O246"/>
  <c r="Q246"/>
  <c r="V246"/>
  <c r="G248"/>
  <c r="M248" s="1"/>
  <c r="I248"/>
  <c r="K248"/>
  <c r="O248"/>
  <c r="Q248"/>
  <c r="V248"/>
  <c r="G249"/>
  <c r="I71" i="1" s="1"/>
  <c r="G250" i="12"/>
  <c r="M250" s="1"/>
  <c r="M249" s="1"/>
  <c r="I250"/>
  <c r="I249" s="1"/>
  <c r="K250"/>
  <c r="K249" s="1"/>
  <c r="O250"/>
  <c r="O249" s="1"/>
  <c r="Q250"/>
  <c r="Q249" s="1"/>
  <c r="V250"/>
  <c r="V249" s="1"/>
  <c r="G253"/>
  <c r="M253" s="1"/>
  <c r="I253"/>
  <c r="K253"/>
  <c r="O253"/>
  <c r="Q253"/>
  <c r="V253"/>
  <c r="G256"/>
  <c r="M256" s="1"/>
  <c r="I256"/>
  <c r="K256"/>
  <c r="O256"/>
  <c r="Q256"/>
  <c r="V256"/>
  <c r="G260"/>
  <c r="G259" s="1"/>
  <c r="I73" i="1" s="1"/>
  <c r="I260" i="12"/>
  <c r="I259" s="1"/>
  <c r="K260"/>
  <c r="K259" s="1"/>
  <c r="O260"/>
  <c r="O259" s="1"/>
  <c r="Q260"/>
  <c r="Q259" s="1"/>
  <c r="V260"/>
  <c r="V259" s="1"/>
  <c r="G265"/>
  <c r="G264" s="1"/>
  <c r="I74" i="1" s="1"/>
  <c r="I18" s="1"/>
  <c r="I265" i="12"/>
  <c r="I264" s="1"/>
  <c r="K265"/>
  <c r="K264" s="1"/>
  <c r="O265"/>
  <c r="O264" s="1"/>
  <c r="Q265"/>
  <c r="Q264" s="1"/>
  <c r="V265"/>
  <c r="V264" s="1"/>
  <c r="G268"/>
  <c r="M268" s="1"/>
  <c r="I268"/>
  <c r="K268"/>
  <c r="O268"/>
  <c r="Q268"/>
  <c r="V268"/>
  <c r="G269"/>
  <c r="I269"/>
  <c r="K269"/>
  <c r="O269"/>
  <c r="Q269"/>
  <c r="V269"/>
  <c r="G270"/>
  <c r="M270" s="1"/>
  <c r="I270"/>
  <c r="K270"/>
  <c r="O270"/>
  <c r="Q270"/>
  <c r="V270"/>
  <c r="G271"/>
  <c r="M271" s="1"/>
  <c r="I271"/>
  <c r="K271"/>
  <c r="O271"/>
  <c r="Q271"/>
  <c r="V271"/>
  <c r="G272"/>
  <c r="M272" s="1"/>
  <c r="I272"/>
  <c r="K272"/>
  <c r="O272"/>
  <c r="Q272"/>
  <c r="V272"/>
  <c r="G273"/>
  <c r="M273" s="1"/>
  <c r="I273"/>
  <c r="K273"/>
  <c r="O273"/>
  <c r="Q273"/>
  <c r="V273"/>
  <c r="G275"/>
  <c r="M275" s="1"/>
  <c r="I275"/>
  <c r="K275"/>
  <c r="O275"/>
  <c r="Q275"/>
  <c r="V275"/>
  <c r="G276"/>
  <c r="M276" s="1"/>
  <c r="I276"/>
  <c r="K276"/>
  <c r="O276"/>
  <c r="Q276"/>
  <c r="V276"/>
  <c r="G277"/>
  <c r="M277" s="1"/>
  <c r="I277"/>
  <c r="K277"/>
  <c r="O277"/>
  <c r="Q277"/>
  <c r="V277"/>
  <c r="G278"/>
  <c r="M278" s="1"/>
  <c r="I278"/>
  <c r="K278"/>
  <c r="O278"/>
  <c r="Q278"/>
  <c r="V278"/>
  <c r="G279"/>
  <c r="M279" s="1"/>
  <c r="I279"/>
  <c r="K279"/>
  <c r="O279"/>
  <c r="Q279"/>
  <c r="V279"/>
  <c r="G280"/>
  <c r="I280"/>
  <c r="K280"/>
  <c r="M280"/>
  <c r="O280"/>
  <c r="Q280"/>
  <c r="V280"/>
  <c r="G281"/>
  <c r="M281" s="1"/>
  <c r="I281"/>
  <c r="K281"/>
  <c r="O281"/>
  <c r="Q281"/>
  <c r="V281"/>
  <c r="G282"/>
  <c r="M282" s="1"/>
  <c r="I282"/>
  <c r="K282"/>
  <c r="O282"/>
  <c r="Q282"/>
  <c r="V282"/>
  <c r="AF284"/>
  <c r="G40" i="1" s="1"/>
  <c r="I20"/>
  <c r="Q185" i="12" l="1"/>
  <c r="G185"/>
  <c r="I63" i="1" s="1"/>
  <c r="O196" i="12"/>
  <c r="Q191"/>
  <c r="M191"/>
  <c r="O242"/>
  <c r="I191"/>
  <c r="V115"/>
  <c r="V252"/>
  <c r="G267"/>
  <c r="I75" i="1" s="1"/>
  <c r="O150" i="12"/>
  <c r="G136"/>
  <c r="I56" i="1" s="1"/>
  <c r="K252" i="12"/>
  <c r="V242"/>
  <c r="I242"/>
  <c r="V222"/>
  <c r="K218"/>
  <c r="Q218"/>
  <c r="G218"/>
  <c r="I67" i="1" s="1"/>
  <c r="G200" i="12"/>
  <c r="I66" i="1" s="1"/>
  <c r="V196" i="12"/>
  <c r="I196"/>
  <c r="I165"/>
  <c r="K115"/>
  <c r="Q242"/>
  <c r="Q196"/>
  <c r="I218"/>
  <c r="I185"/>
  <c r="O185"/>
  <c r="K185"/>
  <c r="G173"/>
  <c r="I62" i="1" s="1"/>
  <c r="V165" i="12"/>
  <c r="M147"/>
  <c r="M146" s="1"/>
  <c r="G123"/>
  <c r="I54" i="1" s="1"/>
  <c r="Q115" i="12"/>
  <c r="G41" i="1"/>
  <c r="G39"/>
  <c r="G42" s="1"/>
  <c r="G25" s="1"/>
  <c r="A25" s="1"/>
  <c r="A26" s="1"/>
  <c r="G26" s="1"/>
  <c r="K274" i="12"/>
  <c r="V233"/>
  <c r="I173"/>
  <c r="K165"/>
  <c r="O136"/>
  <c r="O123"/>
  <c r="V105"/>
  <c r="V54"/>
  <c r="V8"/>
  <c r="O274"/>
  <c r="G274"/>
  <c r="I76" i="1" s="1"/>
  <c r="I19" s="1"/>
  <c r="Q267" i="12"/>
  <c r="O252"/>
  <c r="G252"/>
  <c r="I72" i="1" s="1"/>
  <c r="K242" i="12"/>
  <c r="G242"/>
  <c r="I70" i="1" s="1"/>
  <c r="I200" i="12"/>
  <c r="K196"/>
  <c r="G196"/>
  <c r="I65" i="1" s="1"/>
  <c r="V191" i="12"/>
  <c r="K191"/>
  <c r="V173"/>
  <c r="K173"/>
  <c r="O165"/>
  <c r="G165"/>
  <c r="I61" i="1" s="1"/>
  <c r="G150" i="12"/>
  <c r="I58" i="1" s="1"/>
  <c r="Q150" i="12"/>
  <c r="I150"/>
  <c r="Q136"/>
  <c r="Q123"/>
  <c r="I123"/>
  <c r="I115"/>
  <c r="O115"/>
  <c r="G115"/>
  <c r="I53" i="1" s="1"/>
  <c r="K105" i="12"/>
  <c r="Q62"/>
  <c r="K54"/>
  <c r="K8"/>
  <c r="O267"/>
  <c r="I233"/>
  <c r="K200"/>
  <c r="I105"/>
  <c r="I54"/>
  <c r="I8"/>
  <c r="Q274"/>
  <c r="I267"/>
  <c r="Q252"/>
  <c r="I252"/>
  <c r="O233"/>
  <c r="Q222"/>
  <c r="V218"/>
  <c r="O218"/>
  <c r="O191"/>
  <c r="G191"/>
  <c r="I64" i="1" s="1"/>
  <c r="Q165" i="12"/>
  <c r="M161"/>
  <c r="M160" s="1"/>
  <c r="V150"/>
  <c r="K150"/>
  <c r="I136"/>
  <c r="V123"/>
  <c r="K123"/>
  <c r="O105"/>
  <c r="I62"/>
  <c r="O62"/>
  <c r="O54"/>
  <c r="O8"/>
  <c r="K222"/>
  <c r="Q200"/>
  <c r="O173"/>
  <c r="V274"/>
  <c r="I274"/>
  <c r="M269"/>
  <c r="M267" s="1"/>
  <c r="V267"/>
  <c r="K267"/>
  <c r="M260"/>
  <c r="M259" s="1"/>
  <c r="M242"/>
  <c r="K233"/>
  <c r="Q233"/>
  <c r="G233"/>
  <c r="I69" i="1" s="1"/>
  <c r="I222" i="12"/>
  <c r="O222"/>
  <c r="I68" i="1"/>
  <c r="V200" i="12"/>
  <c r="O200"/>
  <c r="M196"/>
  <c r="M188"/>
  <c r="M185" s="1"/>
  <c r="V185"/>
  <c r="Q173"/>
  <c r="M174"/>
  <c r="M173" s="1"/>
  <c r="M139"/>
  <c r="V136"/>
  <c r="K136"/>
  <c r="M124"/>
  <c r="M123" s="1"/>
  <c r="G105"/>
  <c r="I52" i="1" s="1"/>
  <c r="Q105" i="12"/>
  <c r="G62"/>
  <c r="I51" i="1" s="1"/>
  <c r="V62" i="12"/>
  <c r="K62"/>
  <c r="G54"/>
  <c r="I50" i="1" s="1"/>
  <c r="Q54" i="12"/>
  <c r="G8"/>
  <c r="Q8"/>
  <c r="M274"/>
  <c r="M222"/>
  <c r="M165"/>
  <c r="M252"/>
  <c r="M136"/>
  <c r="M115"/>
  <c r="AE284"/>
  <c r="M265"/>
  <c r="M264" s="1"/>
  <c r="M234"/>
  <c r="M233" s="1"/>
  <c r="M219"/>
  <c r="M218" s="1"/>
  <c r="M201"/>
  <c r="M200" s="1"/>
  <c r="M164"/>
  <c r="M163" s="1"/>
  <c r="M158"/>
  <c r="M150" s="1"/>
  <c r="M135"/>
  <c r="M134" s="1"/>
  <c r="M112"/>
  <c r="M105" s="1"/>
  <c r="M66"/>
  <c r="M62" s="1"/>
  <c r="M61"/>
  <c r="M54" s="1"/>
  <c r="M15"/>
  <c r="M8" s="1"/>
  <c r="J28" i="1"/>
  <c r="J26"/>
  <c r="G38"/>
  <c r="F38"/>
  <c r="J23"/>
  <c r="J24"/>
  <c r="J25"/>
  <c r="J27"/>
  <c r="E24"/>
  <c r="E26"/>
  <c r="I17" l="1"/>
  <c r="I49"/>
  <c r="G284" i="12"/>
  <c r="F40" i="1"/>
  <c r="H40" s="1"/>
  <c r="I40" s="1"/>
  <c r="F41"/>
  <c r="H41" s="1"/>
  <c r="I41" s="1"/>
  <c r="F39"/>
  <c r="I16" l="1"/>
  <c r="I21" s="1"/>
  <c r="I77"/>
  <c r="H39"/>
  <c r="H42" s="1"/>
  <c r="F42"/>
  <c r="J76" l="1"/>
  <c r="J54"/>
  <c r="J60"/>
  <c r="J55"/>
  <c r="J58"/>
  <c r="J72"/>
  <c r="J67"/>
  <c r="J50"/>
  <c r="J71"/>
  <c r="J61"/>
  <c r="J51"/>
  <c r="J70"/>
  <c r="J49"/>
  <c r="J59"/>
  <c r="J73"/>
  <c r="J68"/>
  <c r="J63"/>
  <c r="J66"/>
  <c r="J53"/>
  <c r="J75"/>
  <c r="J57"/>
  <c r="J56"/>
  <c r="J52"/>
  <c r="J69"/>
  <c r="J62"/>
  <c r="J65"/>
  <c r="J74"/>
  <c r="J64"/>
  <c r="G28"/>
  <c r="G23"/>
  <c r="A23" s="1"/>
  <c r="A24" s="1"/>
  <c r="G24" s="1"/>
  <c r="A27" s="1"/>
  <c r="A29" s="1"/>
  <c r="G29" s="1"/>
  <c r="G27" s="1"/>
  <c r="I39"/>
  <c r="I42" s="1"/>
  <c r="J41" l="1"/>
  <c r="J40"/>
  <c r="J39"/>
  <c r="J42" s="1"/>
  <c r="J77"/>
</calcChain>
</file>

<file path=xl/sharedStrings.xml><?xml version="1.0" encoding="utf-8"?>
<sst xmlns="http://schemas.openxmlformats.org/spreadsheetml/2006/main" count="1433" uniqueCount="543">
  <si>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</si>
  <si>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</si>
  <si>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</si>
  <si>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</si>
  <si>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</si>
  <si>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</si>
  <si>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</si>
  <si>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</si>
  <si>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</si>
  <si>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</si>
  <si>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</si>
  <si>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</si>
  <si>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</si>
  <si>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</si>
  <si>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</si>
  <si>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</si>
  <si>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</si>
  <si>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</si>
  <si>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</si>
  <si>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</si>
  <si>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</si>
  <si>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</si>
  <si>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</si>
  <si>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</si>
  <si>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</si>
  <si>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</si>
  <si>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</si>
  <si>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</si>
  <si>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</si>
  <si>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</si>
  <si>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</si>
  <si>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</si>
  <si>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</si>
  <si>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</si>
  <si>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</si>
  <si>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</si>
  <si>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</si>
  <si>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</si>
  <si>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</si>
  <si>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</si>
  <si>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</si>
  <si>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</si>
  <si>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</si>
  <si>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1</t>
  </si>
  <si>
    <t>Stavební práce</t>
  </si>
  <si>
    <t>Objekt:</t>
  </si>
  <si>
    <t>Rozpočet:</t>
  </si>
  <si>
    <t>2018023</t>
  </si>
  <si>
    <t>DPH Žampach - bezbariérový vstup do podkroví domku Adam</t>
  </si>
  <si>
    <t>Stavba</t>
  </si>
  <si>
    <t>Celkem za stavbu</t>
  </si>
  <si>
    <t>CZK</t>
  </si>
  <si>
    <t>Rekapitulace dílů</t>
  </si>
  <si>
    <t>Typ dílu</t>
  </si>
  <si>
    <t>Zemní práce</t>
  </si>
  <si>
    <t>2</t>
  </si>
  <si>
    <t>Základy a zvláštní zakládání</t>
  </si>
  <si>
    <t>3</t>
  </si>
  <si>
    <t>Svislé a kompletní konstrukce</t>
  </si>
  <si>
    <t>5</t>
  </si>
  <si>
    <t>Komunikace</t>
  </si>
  <si>
    <t>61</t>
  </si>
  <si>
    <t>Úpravy povrchů vnitřní</t>
  </si>
  <si>
    <t>63</t>
  </si>
  <si>
    <t>Podlahy a podlahové konstrukce</t>
  </si>
  <si>
    <t>64</t>
  </si>
  <si>
    <t>Výplně otvorů</t>
  </si>
  <si>
    <t>94</t>
  </si>
  <si>
    <t>Lešení a stavební výtahy</t>
  </si>
  <si>
    <t>95</t>
  </si>
  <si>
    <t>Dokončovací konstrukce na pozemních stavbách</t>
  </si>
  <si>
    <t>96</t>
  </si>
  <si>
    <t>Bourání konstrukcí</t>
  </si>
  <si>
    <t>98</t>
  </si>
  <si>
    <t>Demolice</t>
  </si>
  <si>
    <t>99</t>
  </si>
  <si>
    <t>Staveništní přesun hmot</t>
  </si>
  <si>
    <t>711</t>
  </si>
  <si>
    <t>Izolace proti vodě</t>
  </si>
  <si>
    <t>712</t>
  </si>
  <si>
    <t>Povlakové krytiny</t>
  </si>
  <si>
    <t>713</t>
  </si>
  <si>
    <t>Izolace tepelné</t>
  </si>
  <si>
    <t>720</t>
  </si>
  <si>
    <t>Zdravotechnická instalace</t>
  </si>
  <si>
    <t>762</t>
  </si>
  <si>
    <t>Konstrukce tesařské</t>
  </si>
  <si>
    <t>764</t>
  </si>
  <si>
    <t>Konstrukce klempířské</t>
  </si>
  <si>
    <t>765</t>
  </si>
  <si>
    <t>Krytiny tvrdé</t>
  </si>
  <si>
    <t>766</t>
  </si>
  <si>
    <t>Konstrukce truhlářské</t>
  </si>
  <si>
    <t>771</t>
  </si>
  <si>
    <t>Podlahy z dlaždic a obklady</t>
  </si>
  <si>
    <t>776</t>
  </si>
  <si>
    <t>Podlahy povlakové</t>
  </si>
  <si>
    <t>777</t>
  </si>
  <si>
    <t>Podlahy ze syntetických hmot</t>
  </si>
  <si>
    <t>783</t>
  </si>
  <si>
    <t>Nátěry</t>
  </si>
  <si>
    <t>784</t>
  </si>
  <si>
    <t>Malby</t>
  </si>
  <si>
    <t>M21</t>
  </si>
  <si>
    <t>Elektromontáže</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</si>
  <si>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</si>
  <si>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</si>
  <si>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</si>
  <si>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</si>
  <si>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</si>
  <si>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</si>
  <si>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</si>
  <si>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</si>
  <si>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</si>
  <si>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</si>
  <si>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</si>
  <si>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</si>
  <si>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</si>
  <si>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</si>
  <si>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</si>
  <si>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</si>
  <si>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</si>
  <si>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</si>
  <si>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</si>
  <si>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</si>
  <si>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</si>
  <si>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</si>
  <si>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</si>
  <si>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</si>
  <si>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</si>
  <si>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</si>
  <si>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</si>
  <si>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</si>
  <si>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</si>
  <si>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</si>
  <si>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</si>
  <si>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</si>
  <si>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100004220R00</t>
  </si>
  <si>
    <t>Hutnění sypaniny kolem objektu, jeden pojezd</t>
  </si>
  <si>
    <t>m3</t>
  </si>
  <si>
    <t>RTS 19/ I</t>
  </si>
  <si>
    <t>RTS 18/ II</t>
  </si>
  <si>
    <t>Práce</t>
  </si>
  <si>
    <t>POL1_</t>
  </si>
  <si>
    <t>kolem plošiny : 2,7*(5-1,7)*0,3</t>
  </si>
  <si>
    <t>VV</t>
  </si>
  <si>
    <t>113106231R00</t>
  </si>
  <si>
    <t>Rozebrání dlažeb ze zámkové dlažby v kamenivu</t>
  </si>
  <si>
    <t>m2</t>
  </si>
  <si>
    <t>1,5*7</t>
  </si>
  <si>
    <t>121101101R00</t>
  </si>
  <si>
    <t>Sejmutí ornice s přemístěním do 50 m</t>
  </si>
  <si>
    <t>POL1_1</t>
  </si>
  <si>
    <t>u opěrné zídky : 2*7*0,15</t>
  </si>
  <si>
    <t>132201110R00</t>
  </si>
  <si>
    <t>Hloubení rýh š.do 60 cm v hor.3 do 50 m3, STROJNĚ</t>
  </si>
  <si>
    <t>základové pasy pod výtahovou šachtu : 0,7*1*(2*2+1,3*2)</t>
  </si>
  <si>
    <t>pod novou opěrnou zed : 0,7*1,05*(6,63+0,5)</t>
  </si>
  <si>
    <t>odkop svahu za stávající opěrnou zdí : 0,4*7/2</t>
  </si>
  <si>
    <t>162701105R00</t>
  </si>
  <si>
    <t>Vodorovné přemístění výkopku z hor.1-4 do 10000 m</t>
  </si>
  <si>
    <t>Začátek provozního součtu</t>
  </si>
  <si>
    <t xml:space="preserve">  základové pasy pod výtahovou šachtu : 0,7*1*(2*2+1,3*2)</t>
  </si>
  <si>
    <t xml:space="preserve">  pod novou opěrnou zed : 0,7*1,05*(6,63+0,5)</t>
  </si>
  <si>
    <t xml:space="preserve">  odkop svahu za stávající opěrnou zdí : 0,4*7/2</t>
  </si>
  <si>
    <t>Konec provozního součtu</t>
  </si>
  <si>
    <t>nakypření půdy : 11,26*1,2</t>
  </si>
  <si>
    <t>167101101R00</t>
  </si>
  <si>
    <t>Nakládání výkopku z hor.1-4 v množství do 100 m3</t>
  </si>
  <si>
    <t xml:space="preserve">  </t>
  </si>
  <si>
    <t>171201101R00</t>
  </si>
  <si>
    <t>Uložení sypaniny do násypů nezhutněných</t>
  </si>
  <si>
    <t>181006112R00</t>
  </si>
  <si>
    <t>Rozprostření zemin v rov./sklonu 1:5, tl. do 15 cm</t>
  </si>
  <si>
    <t>u opěrné zídky : 2*7</t>
  </si>
  <si>
    <t>199000005R00</t>
  </si>
  <si>
    <t>Poplatek za skládku zeminy 1- 4</t>
  </si>
  <si>
    <t>t</t>
  </si>
  <si>
    <t>Indiv</t>
  </si>
  <si>
    <t>11,3*1,7</t>
  </si>
  <si>
    <t>133202019U00</t>
  </si>
  <si>
    <t>Příplatek za lepivost hornina 3</t>
  </si>
  <si>
    <t>URS</t>
  </si>
  <si>
    <t>Kalkul</t>
  </si>
  <si>
    <t>171151101R00</t>
  </si>
  <si>
    <t>Hutnění násypů</t>
  </si>
  <si>
    <t>kolem plošiny : 2,7*(5-1,7)</t>
  </si>
  <si>
    <t>274313611R00</t>
  </si>
  <si>
    <t>Beton základových pasů prostý C 16/20</t>
  </si>
  <si>
    <t>základové pasy pod výtahovou šachtu : 0,7*0,55*(2*2+1,3*2)</t>
  </si>
  <si>
    <t>289970111R00</t>
  </si>
  <si>
    <t>Vrstva geotextilie Geofiltex 300g/m2</t>
  </si>
  <si>
    <t>1*7</t>
  </si>
  <si>
    <t>89 trn</t>
  </si>
  <si>
    <t xml:space="preserve">Zabetonování ocel trnů do zák pasu opěr zdi D+M </t>
  </si>
  <si>
    <t>soub</t>
  </si>
  <si>
    <t>Vlastní</t>
  </si>
  <si>
    <t>212750010RAB</t>
  </si>
  <si>
    <t>Trativody z drenážních trubek lože štěrkopís.,obsyp kamenivem,světlost trub 10cm</t>
  </si>
  <si>
    <t>m</t>
  </si>
  <si>
    <t>Součtová</t>
  </si>
  <si>
    <t>Agregovaná položka</t>
  </si>
  <si>
    <t>POL2_</t>
  </si>
  <si>
    <t>317121101RT3</t>
  </si>
  <si>
    <t>Osazení překladu světlost otvoru do 105 cm včetně dodávky RZP 7/10 119x11,5x19</t>
  </si>
  <si>
    <t>kus</t>
  </si>
  <si>
    <t>327111111R00</t>
  </si>
  <si>
    <t>Osazení svahových tvárnic, hmotnosti do 30 kg</t>
  </si>
  <si>
    <t>0,9*(6,63+0,5)</t>
  </si>
  <si>
    <t>327111211R00</t>
  </si>
  <si>
    <t>Zasypání svahových tvárnic se zhutněním</t>
  </si>
  <si>
    <t>0,9*(6,63+0,5)*0,3</t>
  </si>
  <si>
    <t>342247532R00</t>
  </si>
  <si>
    <t>Příčky z cihel HELUZ broušených, lepidlo, tl. 11,5</t>
  </si>
  <si>
    <t>nová příčka v přizemí : 1,875*2,5</t>
  </si>
  <si>
    <t>342941115R00</t>
  </si>
  <si>
    <t>Připojení příček kotvou vloženou při zdění</t>
  </si>
  <si>
    <t>342264051RT3</t>
  </si>
  <si>
    <t>Podhled sádrokartonový na zavěšenou ocel. konstr. desky standard impreg. tl. 12,5 mm, bez izolace</t>
  </si>
  <si>
    <t>do hlavy zdvihací plošiny : 1,8*1,7</t>
  </si>
  <si>
    <t>342264098RT2</t>
  </si>
  <si>
    <t>Příplatek k podhledu sádrokart. za plochu do 10 m2 pro plochy 2 - 5 m2</t>
  </si>
  <si>
    <t>101 výtah</t>
  </si>
  <si>
    <t xml:space="preserve">Osobní hydroulická zdvihací plošina SHP, D+M + tech dokumentace, zkoušky </t>
  </si>
  <si>
    <t xml:space="preserve">  Osobní hydraulická zdvihací plošina SHP</t>
  </si>
  <si>
    <t>POP</t>
  </si>
  <si>
    <t>(hlavní parametry)</t>
  </si>
  <si>
    <t>Počet stanic/nástupišť:	2/3 (ve stanici 0 dva vstupy 90°)</t>
  </si>
  <si>
    <t>Dopravní zdvih:	3,00 m</t>
  </si>
  <si>
    <t>Rychlost:	0,15 m/s</t>
  </si>
  <si>
    <t>Ložná plocha klece:	1100 x 1400 x 2080 mm (š x h x v)</t>
  </si>
  <si>
    <t>Prohlubeň:	min. 150 mm</t>
  </si>
  <si>
    <t>Šachetní dveře:	ruční otočné 900 x 2000 mm – bez požární odolnosti</t>
  </si>
  <si>
    <t>Klecové dveře:	bez dveří – celoplošná optická závora</t>
  </si>
  <si>
    <t>Strojovna: 	V nejnižším patře za  výtahovou šachtou.</t>
  </si>
  <si>
    <t xml:space="preserve">	Rozměr strojní skříně pro agregát 740 x 540 x 900 mm</t>
  </si>
  <si>
    <t>Klec:	Průchozí 90° s obkladem (v základním provedení GAIA)</t>
  </si>
  <si>
    <t/>
  </si>
  <si>
    <t>Rozsah dodávky</t>
  </si>
  <si>
    <t>1.	Kompletní technická dokumentace plošiny včetně statického výpočtu</t>
  </si>
  <si>
    <t>2.	Dodávka technologické části plošiny</t>
  </si>
  <si>
    <t>3.	Kompletní montáž plošiny a ocelové konstrukcevčetně nákladů</t>
  </si>
  <si>
    <t>4.	Předepsané zkoušky</t>
  </si>
  <si>
    <t>102 výtah</t>
  </si>
  <si>
    <t>59228399R</t>
  </si>
  <si>
    <t>Tvarovka svahová přírodní Vario 30x57x38,5/23,6</t>
  </si>
  <si>
    <t>SPCM</t>
  </si>
  <si>
    <t>Specifikace</t>
  </si>
  <si>
    <t>POL3_</t>
  </si>
  <si>
    <t>0,9*(6,63+0,5)*2,48*3*1,1</t>
  </si>
  <si>
    <t>564231111R00</t>
  </si>
  <si>
    <t>Podklad ze štěrkopísku po zhutnění tloušťky 10 cm</t>
  </si>
  <si>
    <t>564751111R00</t>
  </si>
  <si>
    <t>Podklad z kameniva drceného vel.32-63 mm,tl. 15 cm</t>
  </si>
  <si>
    <t>596215020R00</t>
  </si>
  <si>
    <t>Kladení zámkové dlažby tl. 6 cm do drtě tl. 3 cm</t>
  </si>
  <si>
    <t>55330464R</t>
  </si>
  <si>
    <t>Zárubeň ocelová S125   900x1970x125 L ZAKO pro sádrokarton, bez drážky, pevně přivařené závěsy</t>
  </si>
  <si>
    <t>592451180R</t>
  </si>
  <si>
    <t>Dlažba HOLLAND II 10x10x6 cm přírodní</t>
  </si>
  <si>
    <t>kolem plošiny : 2,7*(5-1,7)*1,07</t>
  </si>
  <si>
    <t>602011112RT1</t>
  </si>
  <si>
    <t>Omítka jádrová Cemix 082, ručně tloušťka vrstvy 10 mm</t>
  </si>
  <si>
    <t>nová stěna : 2*2,5*2</t>
  </si>
  <si>
    <t>612425931R00</t>
  </si>
  <si>
    <t>Omítka vápenná vnitřního ostění - štuková</t>
  </si>
  <si>
    <t>zapravení ostění po vybourání okna a parapetu : (0,2+0,44+0,2)*(1,25*2+2,1*2*2)</t>
  </si>
  <si>
    <t>zapravení po vybourání dveří : (0,2+0,15+0,2)*(1+2*2)+0,25*1,5*2</t>
  </si>
  <si>
    <t>612474410R00</t>
  </si>
  <si>
    <t>Omítka stěn vnitřní tenkovrstvá vápenná - štuk</t>
  </si>
  <si>
    <t>631319175R00</t>
  </si>
  <si>
    <t>Příplatek za stržení povrchu mazaniny tl. 24 cm</t>
  </si>
  <si>
    <t>podkladní mazanina pod výtah : 2,12*2,12*0,15</t>
  </si>
  <si>
    <t>pod výtahovou šachtu : 2,1*2,1*0,2+(2,1*2,1-1,79*1,69)*0,15</t>
  </si>
  <si>
    <t>631315811RT4</t>
  </si>
  <si>
    <t>Mazanina betonová tl. 12 - 24 cm C 30/37 vyztužená ocelovými vlákny 30 kg/m3</t>
  </si>
  <si>
    <t>631361921RT4</t>
  </si>
  <si>
    <t>Výztuž mazanin svařovanou sítí průměr drátu  6,0, oka 100/100 mm KH30</t>
  </si>
  <si>
    <t>podkladní mazanina pod výtah : 2,12*2,12*4,4/1000*1,1</t>
  </si>
  <si>
    <t>pod výtahovou šachtu : (2,1*2,1+(2,1*2,1-1,79*1,69)*4,4)*1,1/1000</t>
  </si>
  <si>
    <t>631310034RA0</t>
  </si>
  <si>
    <t>Mazanina z betonu C 16/20, tloušťka 15 cm</t>
  </si>
  <si>
    <t>podkladní mazanina pod výtah : 2,12*2,12</t>
  </si>
  <si>
    <t>642942111RU5</t>
  </si>
  <si>
    <t>Osazení zárubní dveřních ocelových, pl. do 2,5 m2 včetně dodávky zárubně  90 x 197 x 16 cm</t>
  </si>
  <si>
    <t>941941031R00</t>
  </si>
  <si>
    <t>Montáž lešení leh.řad.s podlahami,š.do 1 m, H 10 m</t>
  </si>
  <si>
    <t>kolem výtahové šachty a pro montáž střechy : (2+2+2+2+2)*6</t>
  </si>
  <si>
    <t>941941191R00</t>
  </si>
  <si>
    <t>Příplatek za každý měsíc použití lešení k pol.1031</t>
  </si>
  <si>
    <t>941941831R00</t>
  </si>
  <si>
    <t>Demontáž lešení leh.řad.s podlahami,š.1 m, H 10 m</t>
  </si>
  <si>
    <t>941955001R00</t>
  </si>
  <si>
    <t>Lešení lehké pomocné, výška podlahy do 1,2 m</t>
  </si>
  <si>
    <t>nástupní prostor + garsoniéra : 2*1,875+4,25*4,125</t>
  </si>
  <si>
    <t>chodba 2 np část : 1,5*2</t>
  </si>
  <si>
    <t>952902110R00</t>
  </si>
  <si>
    <t>Čištění zametáním v místnostech a chodbách</t>
  </si>
  <si>
    <t>961055111R00</t>
  </si>
  <si>
    <t>Bourání základů železobetonových</t>
  </si>
  <si>
    <t>ubourání vrchní části základů opěrné zdi : 6,63*0,89*0,6*0,5</t>
  </si>
  <si>
    <t>962032254R00</t>
  </si>
  <si>
    <t>Bourání zdiva z cihel cementových na MC</t>
  </si>
  <si>
    <t>ubourání parapeního zdivo v přízemí a podkroví : 0,44*1,25*0,9*2</t>
  </si>
  <si>
    <t>vybourání otvoru pro dveře v přízemí : 1*2*0,125+0,125*1,25*0,2</t>
  </si>
  <si>
    <t>968072455R00</t>
  </si>
  <si>
    <t>Vybourání kovových dveřních zárubní pl. do 2 m2</t>
  </si>
  <si>
    <t>0,8*1,97</t>
  </si>
  <si>
    <t>968083002R00</t>
  </si>
  <si>
    <t>Vybourání plastových oken do 2 m2</t>
  </si>
  <si>
    <t>1,25*1,5*2</t>
  </si>
  <si>
    <t>981511111Rxx</t>
  </si>
  <si>
    <t>Demolice konstrukcí postup.rozebráním, - vibrolisované prefabrikované tvarovky opěrné zdi</t>
  </si>
  <si>
    <t>6,63*0,98*0,6+0,5*0,54*0,6</t>
  </si>
  <si>
    <t>998011001R00</t>
  </si>
  <si>
    <t>Přesun hmot pro budovy zděné výšky do 6 m</t>
  </si>
  <si>
    <t>Přesun hmot</t>
  </si>
  <si>
    <t>POL7_</t>
  </si>
  <si>
    <t>711111001RZ1</t>
  </si>
  <si>
    <t>Izolace proti vlhkosti vodor. nátěr ALP za studena 1x nátěr - včetně dodávky penetračního laku ALP</t>
  </si>
  <si>
    <t>prohlubeň pro osazení šachty : 2*2+0,15*4</t>
  </si>
  <si>
    <t>711141559R00</t>
  </si>
  <si>
    <t>Izolace proti vlhk. vodorovná pásy přitavením</t>
  </si>
  <si>
    <t>62852265R</t>
  </si>
  <si>
    <t>Pás modifikovaný asfalt Glastek 40 special mineral</t>
  </si>
  <si>
    <t>POL3_1</t>
  </si>
  <si>
    <t>prohlubeň pro osazení šachty : (2*2+0,15*4)*1,2</t>
  </si>
  <si>
    <t>998711101R00</t>
  </si>
  <si>
    <t>Přesun hmot pro izolace proti vodě, výšky do 6 m</t>
  </si>
  <si>
    <t>712378003R00</t>
  </si>
  <si>
    <t>Atiková okapnice VIPLANYL RŠ 250 mm</t>
  </si>
  <si>
    <t>1,7</t>
  </si>
  <si>
    <t>712378004R00</t>
  </si>
  <si>
    <t>Závětrná lišta VIPLANYL RŠ 250 mm</t>
  </si>
  <si>
    <t>1,8*2</t>
  </si>
  <si>
    <t>712378006R00</t>
  </si>
  <si>
    <t>Rohová lišta vnější VIPLANYL RŠ 100 mm</t>
  </si>
  <si>
    <t>1,8*4</t>
  </si>
  <si>
    <t>712378008R00</t>
  </si>
  <si>
    <t>Pásek VIPLANYL RŠ 50 mm</t>
  </si>
  <si>
    <t>712370010RAB</t>
  </si>
  <si>
    <t>Povlaková krytina střech do 10°, termoplasty fólie Fatrafol 810 tl. 1,5 mm</t>
  </si>
  <si>
    <t>stříška : 1,79*1,69</t>
  </si>
  <si>
    <t>998712101R00</t>
  </si>
  <si>
    <t>Přesun hmot pro povlakové krytiny, výšky do 6 m</t>
  </si>
  <si>
    <t>713111130RT1</t>
  </si>
  <si>
    <t>Izolace tepelné stropů, vložená mezi krokve 1 vrstva - materiál ve specifikaci</t>
  </si>
  <si>
    <t>6315083953R</t>
  </si>
  <si>
    <t>Pás ISOVER DOMO PLUS  8400 x 1200 x 100 mm</t>
  </si>
  <si>
    <t>do hlavy zdvihací plošiny : 1,8*1,7*1,1</t>
  </si>
  <si>
    <t>998713101R00</t>
  </si>
  <si>
    <t>Přesun hmot pro izolace tepelné, výšky do 6 m</t>
  </si>
  <si>
    <t>72048l</t>
  </si>
  <si>
    <t>762100020RAA</t>
  </si>
  <si>
    <t xml:space="preserve">Krov dřevěný, laťování, bednění celoplošné jednoduché laťování, </t>
  </si>
  <si>
    <t>1,79*1,69</t>
  </si>
  <si>
    <t>998762102R00</t>
  </si>
  <si>
    <t>Přesun hmot pro tesařské konstrukce, výšky do 12 m</t>
  </si>
  <si>
    <t>764221460R00</t>
  </si>
  <si>
    <t>Oplechování Ti Zn říms pod nadř. žlabem, rš 1000mm</t>
  </si>
  <si>
    <t>dem. oplechování v místě napojení stříšky : 2,5</t>
  </si>
  <si>
    <t>764908109R00</t>
  </si>
  <si>
    <t>Lindab odpadní trouby kruhové SROR, D 100 mm</t>
  </si>
  <si>
    <t>5,5+0,5</t>
  </si>
  <si>
    <t>764908104R00</t>
  </si>
  <si>
    <t>Lindab žlab podokapní půlkruhový R,velikost 125 mm</t>
  </si>
  <si>
    <t>764908101R00</t>
  </si>
  <si>
    <t>Lindab,kotlík žlabový kónický SOK,vel.žlabu 125 mm</t>
  </si>
  <si>
    <t>764321860R00</t>
  </si>
  <si>
    <t>Demontáž oplechování říms, rš 1000 mm, do 30°</t>
  </si>
  <si>
    <t>764355800R00</t>
  </si>
  <si>
    <t>Demontáž žlabů nástřeš. oblých, rš 500 mm, do 30°</t>
  </si>
  <si>
    <t>v místě napojení střšky : 2,5</t>
  </si>
  <si>
    <t>764410850R00</t>
  </si>
  <si>
    <t>Demontáž oplechování parapetů,rš od 100 do 330 mm</t>
  </si>
  <si>
    <t>parapet u vybourávaných oken : 1,25*2</t>
  </si>
  <si>
    <t>764255730R00</t>
  </si>
  <si>
    <t>Oprava žlabů Ti-Zn,nástřešní oblé,rš500 mm,do 30°</t>
  </si>
  <si>
    <t>7642+6</t>
  </si>
  <si>
    <t>Skleněná stříška  zavěšená nad vchod do výtahu D+M</t>
  </si>
  <si>
    <t>ks</t>
  </si>
  <si>
    <t>76485</t>
  </si>
  <si>
    <t>Úprava oplechování v místě montáže střšky - úprava po dem. a zpět mont žlabu a oplechování</t>
  </si>
  <si>
    <t>998764101R00</t>
  </si>
  <si>
    <t>Přesun hmot pro klempířské konstr., výšky do 6 m</t>
  </si>
  <si>
    <t>765799311RK3</t>
  </si>
  <si>
    <t>Montáž fólie na krokve přibitím se slepením spojů podstřešní difúzní fólie Jutafol D 110 standard</t>
  </si>
  <si>
    <t>998765101R00</t>
  </si>
  <si>
    <t>Přesun hmot pro krytiny tvrdé, výšky do 6 m</t>
  </si>
  <si>
    <t>766661122R00</t>
  </si>
  <si>
    <t>Montáž dveří do zárubně,otevíravých 1kř.nad 0,8 m</t>
  </si>
  <si>
    <t>766670021R00</t>
  </si>
  <si>
    <t>Montáž kliky a štítku</t>
  </si>
  <si>
    <t>33198</t>
  </si>
  <si>
    <t>Úprava sádrokartonové příčky pro osazení dveří š. 900 mm</t>
  </si>
  <si>
    <t>766645</t>
  </si>
  <si>
    <t>54914591R</t>
  </si>
  <si>
    <t>Kliky se štítem dveř.  804  klíč/90 Cr</t>
  </si>
  <si>
    <t>54914624R</t>
  </si>
  <si>
    <t>Dveřní kování KLASIK/S klíč Cr</t>
  </si>
  <si>
    <t>61165643R</t>
  </si>
  <si>
    <t>Dveře plné 90x197 cm HPL 0,8</t>
  </si>
  <si>
    <t>998766101R00</t>
  </si>
  <si>
    <t>Přesun hmot pro truhlářské konstr., výšky do 6 m</t>
  </si>
  <si>
    <t>771475014RT2</t>
  </si>
  <si>
    <t>Obklad soklíků keram.rovných, tmel,výška 10 cm Adesilex P 22 (Mapei), Keracolor FF (spár.hmota)</t>
  </si>
  <si>
    <t>2*2+1,875*2</t>
  </si>
  <si>
    <t>771575109RV2</t>
  </si>
  <si>
    <t>Montáž podlah keram.,hladké, tmel, 30x30 cm Soloflex (lepidlo), ASO-Flexfuge (spár.hmota)</t>
  </si>
  <si>
    <t>předsíň se šachtou : 2*1,875</t>
  </si>
  <si>
    <t>597642030R</t>
  </si>
  <si>
    <t>Dlažba Taurus Granit matná 300x300x9 mm Rio Negro</t>
  </si>
  <si>
    <t>předsíň se šachtou : 2*1,875*1,1</t>
  </si>
  <si>
    <t>(2*2+1,875*2)*0,1*1,1*3/2</t>
  </si>
  <si>
    <t>998771101R00</t>
  </si>
  <si>
    <t>Přesun hmot pro podlahy z dlaždic, výšky do 6 m</t>
  </si>
  <si>
    <t>776511810RT3</t>
  </si>
  <si>
    <t>Odstranění PVC a koberců lepených bez podložky z ploch do 10 m2</t>
  </si>
  <si>
    <t>kuchynský koutek : 2*1,875</t>
  </si>
  <si>
    <t>m.č. 104 : 17,53</t>
  </si>
  <si>
    <t>776520010RAB</t>
  </si>
  <si>
    <t>Podlaha povlaková z PVC pásů, soklík podlahovina Novoflor extra tl. 2,0 mm</t>
  </si>
  <si>
    <t>998776201R00</t>
  </si>
  <si>
    <t>Přesun hmot pro podlahy povlakové, výšky do 6 m</t>
  </si>
  <si>
    <t>777645110R00</t>
  </si>
  <si>
    <t>Nátěr podlah polyuretanový ast 100, 1x</t>
  </si>
  <si>
    <t>783122111RT5</t>
  </si>
  <si>
    <t>Nátěr syntetický OK "A" dvojnásobný, Paulín matný email 2 x</t>
  </si>
  <si>
    <t>zárubeň : 0,2*(2+0,9+2)</t>
  </si>
  <si>
    <t>0,2*(2+0,9+2)</t>
  </si>
  <si>
    <t>783122711R00</t>
  </si>
  <si>
    <t>Nátěr syntetický OK "A" základní, Paulín</t>
  </si>
  <si>
    <t>784165512R00</t>
  </si>
  <si>
    <t>Malba HET Klasik, bílá, bez penetrace, 2 x</t>
  </si>
  <si>
    <t>nástupní prostor + garsoniéra : (2,8*(2*2+1,875*2+4,1*2+4,25*2)+2*1,875+4,25*4,125)</t>
  </si>
  <si>
    <t>chodba 2 np část : 2,4*(3*2+3*1,5)+1,5*3</t>
  </si>
  <si>
    <t>pokoj : 2,4*(3,05*2+4,15*2)+3,05*4,15</t>
  </si>
  <si>
    <t>210220021R00</t>
  </si>
  <si>
    <t>Vedení uzemňovací v zemi FeZn do 120 mm2 vč.svorek dodávka je součástí rozp. elektro</t>
  </si>
  <si>
    <t>4*2</t>
  </si>
  <si>
    <t>979083117R00</t>
  </si>
  <si>
    <t>Vodorovné přemístění suti na skládku do 6000 m</t>
  </si>
  <si>
    <t>Přesun suti</t>
  </si>
  <si>
    <t>POL8_</t>
  </si>
  <si>
    <t>979083191R00</t>
  </si>
  <si>
    <t>Příplatek za dalších započatých 1000 m nad 6000 m</t>
  </si>
  <si>
    <t>979990001R00</t>
  </si>
  <si>
    <t>Poplatek za skládku stavební suti</t>
  </si>
  <si>
    <t>979087311R00</t>
  </si>
  <si>
    <t>Vodorovné přemístění suti nošením do 10 m</t>
  </si>
  <si>
    <t>979088212R00</t>
  </si>
  <si>
    <t>Nakládání suti na dopr.prostředky-zvlášt.zakl.obj.</t>
  </si>
  <si>
    <t>979093111R00</t>
  </si>
  <si>
    <t>Uložení suti na skládku bez zhutnění</t>
  </si>
  <si>
    <t>721987</t>
  </si>
  <si>
    <t>Přeložka kabelu Cetin vč. zemních prací</t>
  </si>
  <si>
    <t>761</t>
  </si>
  <si>
    <t>Projektová dokumentace předložky vedení Cetin</t>
  </si>
  <si>
    <t>999875</t>
  </si>
  <si>
    <t>Dokumentace pro výběr zhotovitele - prováděcí dokumentace</t>
  </si>
  <si>
    <t>005111021R</t>
  </si>
  <si>
    <t>Vytyčení inženýrských sítí</t>
  </si>
  <si>
    <t>Soubor</t>
  </si>
  <si>
    <t>VRN</t>
  </si>
  <si>
    <t>POL99_8</t>
  </si>
  <si>
    <t>005121 R</t>
  </si>
  <si>
    <t>Zařízení staveniště</t>
  </si>
  <si>
    <t>POL99_2</t>
  </si>
  <si>
    <t>005121020R</t>
  </si>
  <si>
    <t xml:space="preserve">Provoz zařízení staveniště </t>
  </si>
  <si>
    <t>005122010R</t>
  </si>
  <si>
    <t xml:space="preserve">Provoz objednatele </t>
  </si>
  <si>
    <t>POL99_1</t>
  </si>
  <si>
    <t>005124010R</t>
  </si>
  <si>
    <t>Koordinační činnost</t>
  </si>
  <si>
    <t>SUM</t>
  </si>
  <si>
    <t>Poznámky uchazeče k zadání</t>
  </si>
  <si>
    <t>POPUZIV</t>
  </si>
  <si>
    <t>Nosnost:	385 kg</t>
  </si>
  <si>
    <t>Min. vnitřní rozměr šachty:	1490 x 1590 mm (š x h)</t>
  </si>
  <si>
    <t>Hlava šachty:		min. 2300 mm (vzdálenost od podlahy v nejvyšší stanici po   strop šachty)</t>
  </si>
  <si>
    <t>Řízení:	Mikroprocesorové</t>
  </si>
  <si>
    <t>Pohon:	Hydraulický</t>
  </si>
  <si>
    <t>Podlaha klece:	linoleum dle vzorníku</t>
  </si>
  <si>
    <t>Ovladače:	Antivandal velkoplošné s digit. signalizací</t>
  </si>
  <si>
    <t>Výbava klece:	Osvětlení 2 LED bodovka, madlo, zrcadlo</t>
  </si>
  <si>
    <t>END</t>
  </si>
  <si>
    <t>Zdravotechnická instalace a ÚT</t>
  </si>
  <si>
    <t>Demontáž a úpravy systému ÚT dle specifikace v technické zprávě D1.1 - Architektonicko-stavební řešení (odstavec Vytápění)</t>
  </si>
  <si>
    <t>Zdravotechnika - specifikace podle technické zprávy D1.1 - Architektonicko-stavební řešení (odstavec Zdravotechnika)</t>
  </si>
  <si>
    <t>Bude provedeno vypuštění systému a demontáž radiátoru 600x600mm na chodbě v patře.Přívody budou zaslepeny. V nově vzniklých předsíních před vstupy do šachty plošiny budou osazeny nové 2 ks radiátorů. Např. vzor: Radik klasik VK 21 1000x600mm. Radiátory budou vybaveny termostatickými regulačními hlavicemi. Napojení radiátorů bude v místě stávajících radiátorů pod sousedními okny. Připojovací potrubí bude z mědi. Po instalaci bude systém znovu napuštěn. Před uvedením do provozu bude veškeré smontované zařízení řádně vyzkoušeno v souladu s ČSN 06 0310 – Ústřední vytápění a montáž. Budou provedeny tyto druhy zkoušek: - zkouška těsnosti dle odst. 8.2 a zkoušky provozní dle odst. 8.3 výše uvedené normy.</t>
  </si>
  <si>
    <t>V místě demontované kuchyňské linky bude provedeno zaslepení stávajících přívodů studené, teplé vody a připojovacího potrubí kanalizace. Nová kuchyňská linka bude napojena na vodu a kanalizaci v koupelně m.č. 109. Při pracích je nutno postupovat tak, aby došlo k co nejmenšímu poškození zařízení a obkladů v koupelně. Nové připojovací potrubí bude z plastových trub PPs HT, sklon min. 3%. Sklon bude zvolen tak, aby spádová výška nepřekročila 1,0 m, v opačném případě bude potrubí pod zařizovacím předmětem opatřeno přivzdušňovacím ventilem.Veškeré vnitřní rozvody vody budou z plastových trub s trubkami z PP typ 3, tlaková řada PN 16 (polypropylénové potrubí spojované svařováním). V rozvodu nesmí být použity pozinkované armatury a tvarovky.Potrubí bude izolováno izolací mající tepelnou vodivost menší nebo rovnu 0,040 W/m.K. Dešťové vody ze střechy šachty zdviže budou svedeny do kanalizace. Nový svod bude uložen v zemi. Je navržen z KG potrubí PVC pro uložení v zemi, spojování na hrdla s těsněním, sklon min. 2%. Potrubí bude uloženo do pískového lože se středovým úhlem 90° a opatřeno obsypem štěrkopískem nebo prohozenou nesoudržnou zeminou do výšky 300 mm nad potrubí (zrna do 20 mm), hutněným po vrstvách 100 - 150 mm. Kanalizační trouby musí být v loži uloženy po celé délce, jamky pro hrdla se zhotoví ručně současně s pokládkou trub. Zvýšenou pozornost je třeba věnovat především dostatečnému podhutnění boků potrubí! Zhutňování zásypu provádět po vrstvách po celé šířce výkopu rovnoměrně, musí být zachován stejný tlak na obě strany potrubí. Pískové lože pod potrubím tvoří hutněný pískový podsyp tl. 50 mm se zrny do 20 mm a hutněné pískové lože tl. 100 mm se zrny do 4 mm. Svod musí být vždy přímý a o neměnném sklonu. Před uvedením do provozu bude provedena tlaková zkouška vodovodu. Dále bude odzkoušena nová kanalizace v souladu s planými normami a předpisy. Minimálně 2 x ročně bude provedena v objektu kontrola funkce všech armatur a stavu šachet. Potrubí v prostupech stavebními konstrukcemi a v nikách zdí nesmí být přímo zazděno, ale musí být chráněno zakrytím nebo uložením do ochranného prvku (chránička, izolace ap.). Prostupy protiradonovou izolací musí být proveden pomocí typových chrániček s utěsněním proti pronikání radonu. Veškeré práce budou prováděny dle platných ČSN a souvisících předpisů. Při provádění musí být dodrženy příslušné hygienické předpisy. Montáž potrubí a ostatních výrobků je nutno provést dle Montážních návodů výrobce.Materiály, které jsou stanovenými výrobky ve smyslu nařízení vlády č. 163/2002 Sb. musí mít doloženy zhotovitelem stavby doklad o tom, že bylo k těmto výrobkům vydáno prohlášení o shodě výrobcem či dovozcem.</t>
  </si>
  <si>
    <t>Dodávka a montáž nové kuchyňské linky - specifikace podle technické zprávy D1.1 - Architektonicko-stavební řešení (odstavec Truhlářské výrobky, výplně otvorů)</t>
  </si>
  <si>
    <t>Nová kuchyňská linka vyrobená na míru. - Předpokládaná délka je 1500mm. Na stavbě je nutno předem zaměřit rozměry. Linka bude sestavena z dolních a horních skříněk, pracovní desky. V lince bude osazen nerezový dřez matný. Bude osazena páková stojánková baterie. Korpus skříněk bude vyroben z bílého lamina, pracovní deska z postformingu, kování kovové, dvířka MDF v designu dřeva. Za deskou budou okrajové lišty. Dolní skříňky budou provedeny se zásuvkami s tlumiči dojezdu. Horní skříňky budou s dvířky a policemi.Linka bude vybavena varnou deskou vestavnou, indukční, se 2 varnými zónami, dotykovým ovládáním, ukazatelem zbytkového tepla, dětskou pojistkou, automatickým bezpečnostním vypnutím, 230V.</t>
  </si>
  <si>
    <t>_____________________________________________________________________________________________________________</t>
  </si>
  <si>
    <t xml:space="preserve">              ADECO spol. s r.o.</t>
  </si>
  <si>
    <t>Komenského 726, 560 02 Česká Třebová</t>
  </si>
  <si>
    <t>tel.: 465533029</t>
  </si>
  <si>
    <t xml:space="preserve">            REKAPITULACE ZAKÁZKY</t>
  </si>
  <si>
    <t>Název akce:</t>
  </si>
  <si>
    <t>DPH Žampach - bezbariérový přístup do podkroví domku Adam</t>
  </si>
  <si>
    <t>ELEKTROINSTALACE</t>
  </si>
  <si>
    <t>Zakázka číslo:</t>
  </si>
  <si>
    <t>UPRAVENÉ ROZPOČTOVÉ NÁKLADY</t>
  </si>
  <si>
    <t>-----------------------------------------------------------------------------------------------------------------------------------------------------------------------------------------</t>
  </si>
  <si>
    <t>1)</t>
  </si>
  <si>
    <t>Elektromontáže, vč. demontáží</t>
  </si>
  <si>
    <t>2)</t>
  </si>
  <si>
    <t>Materiál nosný</t>
  </si>
  <si>
    <t>silové rozvody</t>
  </si>
  <si>
    <t>3)</t>
  </si>
  <si>
    <t>Podružný materiál = 3,00% z materiálu nosného</t>
  </si>
  <si>
    <t>4)</t>
  </si>
  <si>
    <t>PPV = 1% z elektromontáží a materiálu</t>
  </si>
  <si>
    <t>5)</t>
  </si>
  <si>
    <t>6)</t>
  </si>
  <si>
    <t>Revize zařízení</t>
  </si>
  <si>
    <t>7)</t>
  </si>
  <si>
    <t>Doprava pracovníků na místo montáže</t>
  </si>
  <si>
    <t>8)</t>
  </si>
  <si>
    <t>Doprava materiálu = 2,80% z ceny materiálu</t>
  </si>
  <si>
    <t>A) CELKEM URN</t>
  </si>
  <si>
    <t>9)</t>
  </si>
  <si>
    <t xml:space="preserve"> Hodinová zúčtovací sazba</t>
  </si>
  <si>
    <t>B) CELKEM URN + HZS</t>
  </si>
  <si>
    <t>10)</t>
  </si>
  <si>
    <t>Dodávka zařízení (rozváděče R1 a R11 )</t>
  </si>
  <si>
    <t>11)</t>
  </si>
  <si>
    <t>Doprava zařízení = 3,6% z dodávek</t>
  </si>
  <si>
    <t>C) CELKEM ZA DODÁVKU:</t>
  </si>
  <si>
    <t>D) CELKEM URN + HZS + DODÁVKA ZAŘÍZENÍ</t>
  </si>
  <si>
    <t>12)</t>
  </si>
  <si>
    <t xml:space="preserve">Koordinační a kompletační činnost </t>
  </si>
  <si>
    <t>13)</t>
  </si>
  <si>
    <t xml:space="preserve">Inženýrská činnost </t>
  </si>
  <si>
    <t>14)</t>
  </si>
  <si>
    <t>Náklady na ekologickou likvidaci demontovaných materiálů</t>
  </si>
  <si>
    <t>Náklady  bez DPH celkem:</t>
  </si>
  <si>
    <t>Kč</t>
  </si>
  <si>
    <t xml:space="preserve">V …………………. </t>
  </si>
  <si>
    <t>dne ……………..</t>
  </si>
  <si>
    <t>Ocelová konstrukce pro venkovní použití se skleněnou výplní D+M a Kompletní technická dokumentace plošiny včetně statického výpočtu</t>
  </si>
  <si>
    <t>Demontáž stavájící kuchyňské linky v garsoniéře</t>
  </si>
</sst>
</file>

<file path=xl/styles.xml><?xml version="1.0" encoding="utf-8"?>
<styleSheet xmlns="http://schemas.openxmlformats.org/spreadsheetml/2006/main">
  <numFmts count="1">
    <numFmt numFmtId="164" formatCode="#,##0.00000"/>
  </numFmts>
  <fonts count="28">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17"/>
      <name val="Arial CE"/>
      <charset val="238"/>
    </font>
    <font>
      <i/>
      <sz val="7"/>
      <color rgb="FF009900"/>
      <name val="Arial CE"/>
      <charset val="238"/>
    </font>
    <font>
      <sz val="10"/>
      <name val="Arial"/>
      <family val="2"/>
      <charset val="238"/>
    </font>
    <font>
      <sz val="14"/>
      <name val="Arial"/>
      <family val="2"/>
      <charset val="238"/>
    </font>
    <font>
      <b/>
      <sz val="12"/>
      <name val="Arial"/>
      <family val="2"/>
      <charset val="238"/>
    </font>
    <font>
      <u/>
      <sz val="10"/>
      <name val="Arial"/>
      <family val="2"/>
      <charset val="238"/>
    </font>
    <font>
      <sz val="10"/>
      <color indexed="8"/>
      <name val="Arial"/>
      <family val="2"/>
      <charset val="238"/>
    </font>
    <font>
      <sz val="9"/>
      <name val="Arial"/>
      <family val="2"/>
      <charset val="238"/>
    </font>
    <font>
      <b/>
      <sz val="10"/>
      <name val="Arial"/>
      <family val="2"/>
      <charset val="238"/>
    </font>
    <font>
      <sz val="10"/>
      <name val="Arial"/>
      <family val="2"/>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0"/>
        <bgColor indexed="64"/>
      </patternFill>
    </fill>
  </fills>
  <borders count="6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23"/>
      </left>
      <right style="thin">
        <color indexed="23"/>
      </right>
      <top style="thin">
        <color indexed="64"/>
      </top>
      <bottom style="hair">
        <color indexed="64"/>
      </bottom>
      <diagonal/>
    </border>
    <border>
      <left style="thin">
        <color indexed="23"/>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23"/>
      </right>
      <top/>
      <bottom style="thin">
        <color indexed="64"/>
      </bottom>
      <diagonal/>
    </border>
    <border>
      <left style="thin">
        <color indexed="23"/>
      </left>
      <right style="thin">
        <color indexed="23"/>
      </right>
      <top/>
      <bottom style="thin">
        <color indexed="64"/>
      </bottom>
      <diagonal/>
    </border>
    <border>
      <left style="thin">
        <color indexed="23"/>
      </left>
      <right style="thin">
        <color indexed="23"/>
      </right>
      <top/>
      <bottom/>
      <diagonal/>
    </border>
    <border>
      <left style="thin">
        <color indexed="23"/>
      </left>
      <right style="thin">
        <color indexed="64"/>
      </right>
      <top/>
      <bottom/>
      <diagonal/>
    </border>
    <border>
      <left style="thin">
        <color theme="0" tint="-0.499984740745262"/>
      </left>
      <right style="thin">
        <color theme="0" tint="-0.499984740745262"/>
      </right>
      <top style="thin">
        <color indexed="64"/>
      </top>
      <bottom style="hair">
        <color indexed="64"/>
      </bottom>
      <diagonal/>
    </border>
    <border>
      <left style="thin">
        <color theme="0" tint="-0.499984740745262"/>
      </left>
      <right style="thin">
        <color indexed="64"/>
      </right>
      <top style="thin">
        <color indexed="64"/>
      </top>
      <bottom style="hair">
        <color indexed="64"/>
      </bottom>
      <diagonal/>
    </border>
    <border>
      <left style="thin">
        <color theme="0" tint="-0.499984740745262"/>
      </left>
      <right style="thin">
        <color theme="0" tint="-0.499984740745262"/>
      </right>
      <top style="hair">
        <color indexed="64"/>
      </top>
      <bottom style="thin">
        <color indexed="64"/>
      </bottom>
      <diagonal/>
    </border>
    <border>
      <left style="thin">
        <color theme="0" tint="-0.499984740745262"/>
      </left>
      <right style="thin">
        <color theme="0" tint="-0.499984740745262"/>
      </right>
      <top/>
      <bottom style="thin">
        <color indexed="64"/>
      </bottom>
      <diagonal/>
    </border>
    <border>
      <left style="thin">
        <color theme="0" tint="-0.499984740745262"/>
      </left>
      <right style="thin">
        <color indexed="64"/>
      </right>
      <top/>
      <bottom style="thin">
        <color indexed="64"/>
      </bottom>
      <diagonal/>
    </border>
    <border>
      <left style="thin">
        <color indexed="64"/>
      </left>
      <right style="thin">
        <color theme="0" tint="-0.499984740745262"/>
      </right>
      <top style="thin">
        <color indexed="64"/>
      </top>
      <bottom/>
      <diagonal/>
    </border>
    <border>
      <left style="thin">
        <color theme="0" tint="-0.499984740745262"/>
      </left>
      <right style="thin">
        <color theme="0" tint="-0.499984740745262"/>
      </right>
      <top style="thin">
        <color indexed="64"/>
      </top>
      <bottom/>
      <diagonal/>
    </border>
    <border>
      <left style="thin">
        <color indexed="64"/>
      </left>
      <right style="thin">
        <color theme="0" tint="-0.499984740745262"/>
      </right>
      <top/>
      <bottom style="thin">
        <color indexed="64"/>
      </bottom>
      <diagonal/>
    </border>
  </borders>
  <cellStyleXfs count="3">
    <xf numFmtId="0" fontId="0" fillId="0" borderId="0"/>
    <xf numFmtId="0" fontId="1" fillId="0" borderId="0"/>
    <xf numFmtId="0" fontId="20" fillId="0" borderId="0"/>
  </cellStyleXfs>
  <cellXfs count="34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3" fontId="7" fillId="5" borderId="30" xfId="0" applyNumberFormat="1" applyFont="1" applyFill="1" applyBorder="1" applyAlignment="1">
      <alignment vertical="center"/>
    </xf>
    <xf numFmtId="3" fontId="7" fillId="5" borderId="31" xfId="0" applyNumberFormat="1" applyFont="1" applyFill="1" applyBorder="1" applyAlignment="1">
      <alignment vertical="center" wrapText="1"/>
    </xf>
    <xf numFmtId="3" fontId="10"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3" fontId="0" fillId="0" borderId="33" xfId="0" applyNumberFormat="1" applyBorder="1" applyAlignment="1">
      <alignment vertical="center"/>
    </xf>
    <xf numFmtId="3" fontId="3" fillId="0" borderId="35" xfId="0" applyNumberFormat="1" applyFont="1" applyBorder="1" applyAlignment="1">
      <alignment horizontal="right" vertical="center" wrapText="1" shrinkToFit="1"/>
    </xf>
    <xf numFmtId="3" fontId="3" fillId="0" borderId="35" xfId="0" applyNumberFormat="1" applyFont="1" applyBorder="1" applyAlignment="1">
      <alignment horizontal="right" vertical="center" shrinkToFit="1"/>
    </xf>
    <xf numFmtId="3" fontId="0" fillId="0" borderId="35" xfId="0" applyNumberFormat="1" applyBorder="1" applyAlignment="1">
      <alignment vertical="center" shrinkToFit="1"/>
    </xf>
    <xf numFmtId="3" fontId="0" fillId="0" borderId="35" xfId="0" applyNumberFormat="1" applyBorder="1" applyAlignment="1">
      <alignment vertical="center"/>
    </xf>
    <xf numFmtId="3" fontId="8" fillId="0" borderId="33" xfId="0" applyNumberFormat="1" applyFont="1" applyBorder="1" applyAlignment="1">
      <alignment vertical="center"/>
    </xf>
    <xf numFmtId="3" fontId="8" fillId="0" borderId="35" xfId="0" applyNumberFormat="1" applyFont="1" applyBorder="1" applyAlignment="1">
      <alignment vertical="center" wrapText="1" shrinkToFit="1"/>
    </xf>
    <xf numFmtId="3" fontId="8" fillId="0" borderId="35" xfId="0" applyNumberFormat="1" applyFont="1" applyBorder="1" applyAlignment="1">
      <alignment vertical="center" shrinkToFit="1"/>
    </xf>
    <xf numFmtId="3" fontId="8" fillId="0" borderId="35" xfId="0" applyNumberFormat="1" applyFont="1" applyBorder="1" applyAlignment="1">
      <alignment vertical="center"/>
    </xf>
    <xf numFmtId="3" fontId="0" fillId="0" borderId="33" xfId="0" applyNumberFormat="1" applyBorder="1" applyAlignment="1">
      <alignment horizontal="left" vertical="center"/>
    </xf>
    <xf numFmtId="3" fontId="0" fillId="0" borderId="35" xfId="0" applyNumberFormat="1" applyBorder="1" applyAlignment="1">
      <alignment vertical="center" wrapText="1" shrinkToFit="1"/>
    </xf>
    <xf numFmtId="3" fontId="0" fillId="3" borderId="39" xfId="0" applyNumberFormat="1" applyFill="1" applyBorder="1" applyAlignment="1">
      <alignment vertical="center" wrapText="1" shrinkToFit="1"/>
    </xf>
    <xf numFmtId="3"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4"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4" fillId="5" borderId="30" xfId="0" applyFont="1" applyFill="1" applyBorder="1" applyAlignment="1">
      <alignment horizontal="center" vertical="center" wrapText="1"/>
    </xf>
    <xf numFmtId="0" fontId="14" fillId="5" borderId="31" xfId="0" applyFont="1" applyFill="1" applyBorder="1" applyAlignment="1">
      <alignment horizontal="center" vertical="center" wrapText="1"/>
    </xf>
    <xf numFmtId="0" fontId="14"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5"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5" fillId="0" borderId="0" xfId="0" applyFont="1" applyBorder="1" applyAlignment="1">
      <alignment vertical="top"/>
    </xf>
    <xf numFmtId="49" fontId="15" fillId="0" borderId="0" xfId="0" applyNumberFormat="1" applyFont="1" applyBorder="1" applyAlignment="1">
      <alignment vertical="top"/>
    </xf>
    <xf numFmtId="0" fontId="15" fillId="0" borderId="0" xfId="0" applyFont="1" applyBorder="1" applyAlignment="1">
      <alignment horizontal="center" vertical="top" shrinkToFit="1"/>
    </xf>
    <xf numFmtId="4" fontId="15" fillId="0" borderId="0" xfId="0" applyNumberFormat="1" applyFont="1" applyBorder="1" applyAlignment="1">
      <alignment vertical="top" shrinkToFit="1"/>
    </xf>
    <xf numFmtId="4" fontId="15" fillId="4" borderId="0" xfId="0" applyNumberFormat="1" applyFont="1" applyFill="1" applyBorder="1" applyAlignment="1" applyProtection="1">
      <alignment vertical="top" shrinkToFit="1"/>
      <protection locked="0"/>
    </xf>
    <xf numFmtId="164" fontId="16" fillId="0" borderId="0" xfId="0" applyNumberFormat="1" applyFont="1" applyBorder="1" applyAlignment="1">
      <alignment horizontal="center" vertical="top" wrapText="1" shrinkToFit="1"/>
    </xf>
    <xf numFmtId="164" fontId="16" fillId="0" borderId="0" xfId="0" applyNumberFormat="1" applyFont="1" applyBorder="1" applyAlignment="1">
      <alignment vertical="top" wrapText="1" shrinkToFit="1"/>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5" fillId="0" borderId="41" xfId="0" applyFont="1" applyBorder="1" applyAlignment="1">
      <alignment vertical="top"/>
    </xf>
    <xf numFmtId="49" fontId="15" fillId="0" borderId="42" xfId="0" applyNumberFormat="1" applyFont="1" applyBorder="1" applyAlignment="1">
      <alignment vertical="top"/>
    </xf>
    <xf numFmtId="0" fontId="15" fillId="0" borderId="42" xfId="0" applyFont="1" applyBorder="1" applyAlignment="1">
      <alignment horizontal="center" vertical="top" shrinkToFit="1"/>
    </xf>
    <xf numFmtId="164" fontId="15" fillId="0" borderId="42" xfId="0" applyNumberFormat="1" applyFont="1" applyBorder="1" applyAlignment="1">
      <alignment vertical="top" shrinkToFit="1"/>
    </xf>
    <xf numFmtId="4" fontId="15" fillId="4" borderId="42" xfId="0" applyNumberFormat="1" applyFont="1" applyFill="1" applyBorder="1" applyAlignment="1" applyProtection="1">
      <alignment vertical="top" shrinkToFit="1"/>
      <protection locked="0"/>
    </xf>
    <xf numFmtId="4" fontId="15" fillId="0" borderId="42" xfId="0" applyNumberFormat="1" applyFont="1" applyBorder="1" applyAlignment="1">
      <alignment vertical="top" shrinkToFit="1"/>
    </xf>
    <xf numFmtId="4" fontId="15" fillId="0" borderId="43" xfId="0" applyNumberFormat="1" applyFont="1" applyBorder="1" applyAlignment="1">
      <alignment vertical="top" shrinkToFit="1"/>
    </xf>
    <xf numFmtId="0" fontId="15" fillId="0" borderId="44" xfId="0" applyFont="1" applyBorder="1" applyAlignment="1">
      <alignment vertical="top"/>
    </xf>
    <xf numFmtId="49" fontId="15" fillId="0" borderId="45" xfId="0" applyNumberFormat="1" applyFont="1" applyBorder="1" applyAlignment="1">
      <alignment vertical="top"/>
    </xf>
    <xf numFmtId="0" fontId="15" fillId="0" borderId="45" xfId="0" applyFont="1" applyBorder="1" applyAlignment="1">
      <alignment horizontal="center" vertical="top" shrinkToFit="1"/>
    </xf>
    <xf numFmtId="164" fontId="15" fillId="0" borderId="45" xfId="0" applyNumberFormat="1" applyFont="1" applyBorder="1" applyAlignment="1">
      <alignment vertical="top" shrinkToFit="1"/>
    </xf>
    <xf numFmtId="4" fontId="15" fillId="4" borderId="45" xfId="0" applyNumberFormat="1" applyFont="1" applyFill="1" applyBorder="1" applyAlignment="1" applyProtection="1">
      <alignment vertical="top" shrinkToFit="1"/>
      <protection locked="0"/>
    </xf>
    <xf numFmtId="4" fontId="15" fillId="0" borderId="45" xfId="0" applyNumberFormat="1" applyFont="1" applyBorder="1" applyAlignment="1">
      <alignment vertical="top" shrinkToFit="1"/>
    </xf>
    <xf numFmtId="4" fontId="15" fillId="0" borderId="46" xfId="0" applyNumberFormat="1" applyFont="1" applyBorder="1" applyAlignment="1">
      <alignment vertical="top" shrinkToFit="1"/>
    </xf>
    <xf numFmtId="164" fontId="15" fillId="4" borderId="0" xfId="0" applyNumberFormat="1" applyFont="1" applyFill="1" applyBorder="1" applyAlignment="1" applyProtection="1">
      <alignment vertical="top" shrinkToFit="1"/>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5" fillId="0" borderId="42" xfId="0" applyNumberFormat="1" applyFont="1" applyBorder="1" applyAlignment="1">
      <alignment horizontal="left" vertical="top" wrapText="1"/>
    </xf>
    <xf numFmtId="164" fontId="16" fillId="0" borderId="0" xfId="0" quotePrefix="1" applyNumberFormat="1" applyFont="1" applyBorder="1" applyAlignment="1">
      <alignment horizontal="left" vertical="top" wrapText="1"/>
    </xf>
    <xf numFmtId="164" fontId="17" fillId="0" borderId="0"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49" fontId="15" fillId="0" borderId="45" xfId="0" applyNumberFormat="1" applyFont="1" applyBorder="1" applyAlignment="1">
      <alignment horizontal="left" vertical="top" wrapText="1"/>
    </xf>
    <xf numFmtId="49" fontId="18" fillId="0" borderId="0" xfId="0" applyNumberFormat="1" applyFont="1" applyBorder="1" applyAlignment="1">
      <alignment horizontal="left" vertical="top" wrapText="1"/>
    </xf>
    <xf numFmtId="49" fontId="15"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15" fillId="4" borderId="47" xfId="0" applyNumberFormat="1" applyFont="1" applyFill="1" applyBorder="1" applyAlignment="1" applyProtection="1">
      <alignment vertical="top" shrinkToFit="1"/>
      <protection locked="0"/>
    </xf>
    <xf numFmtId="4" fontId="15" fillId="6" borderId="0" xfId="0" applyNumberFormat="1" applyFont="1" applyFill="1" applyBorder="1" applyAlignment="1">
      <alignment vertical="top" shrinkToFit="1"/>
    </xf>
    <xf numFmtId="0" fontId="15" fillId="6" borderId="0" xfId="0" applyFont="1" applyFill="1"/>
    <xf numFmtId="0" fontId="0" fillId="6" borderId="0" xfId="0" applyFill="1"/>
    <xf numFmtId="4" fontId="15" fillId="4" borderId="52" xfId="0" applyNumberFormat="1" applyFont="1" applyFill="1" applyBorder="1" applyAlignment="1" applyProtection="1">
      <alignment vertical="top" shrinkToFit="1"/>
      <protection locked="0"/>
    </xf>
    <xf numFmtId="4" fontId="15" fillId="0" borderId="52" xfId="0" applyNumberFormat="1" applyFont="1" applyBorder="1" applyAlignment="1">
      <alignment vertical="top" shrinkToFit="1"/>
    </xf>
    <xf numFmtId="4" fontId="15" fillId="0" borderId="53" xfId="0" applyNumberFormat="1" applyFont="1" applyBorder="1" applyAlignment="1">
      <alignment vertical="top" shrinkToFit="1"/>
    </xf>
    <xf numFmtId="49" fontId="15" fillId="6" borderId="47" xfId="0" applyNumberFormat="1" applyFont="1" applyFill="1" applyBorder="1" applyAlignment="1">
      <alignment horizontal="left" vertical="top" wrapText="1"/>
    </xf>
    <xf numFmtId="0" fontId="15" fillId="6" borderId="47" xfId="0" applyFont="1" applyFill="1" applyBorder="1" applyAlignment="1">
      <alignment horizontal="center" vertical="top" shrinkToFit="1"/>
    </xf>
    <xf numFmtId="164" fontId="15" fillId="6" borderId="47" xfId="0" applyNumberFormat="1" applyFont="1" applyFill="1" applyBorder="1" applyAlignment="1">
      <alignment vertical="top" shrinkToFit="1"/>
    </xf>
    <xf numFmtId="4" fontId="15" fillId="6" borderId="47" xfId="0" applyNumberFormat="1" applyFont="1" applyFill="1" applyBorder="1" applyAlignment="1" applyProtection="1">
      <alignment vertical="top" shrinkToFit="1"/>
      <protection locked="0"/>
    </xf>
    <xf numFmtId="4" fontId="15" fillId="6" borderId="47" xfId="0" applyNumberFormat="1" applyFont="1" applyFill="1" applyBorder="1" applyAlignment="1">
      <alignment vertical="top" shrinkToFit="1"/>
    </xf>
    <xf numFmtId="4" fontId="15" fillId="6" borderId="48" xfId="0" applyNumberFormat="1" applyFont="1" applyFill="1" applyBorder="1" applyAlignment="1">
      <alignment vertical="top" shrinkToFit="1"/>
    </xf>
    <xf numFmtId="49" fontId="15" fillId="0" borderId="54" xfId="0" applyNumberFormat="1" applyFont="1" applyBorder="1" applyAlignment="1">
      <alignment horizontal="left" vertical="top" wrapText="1"/>
    </xf>
    <xf numFmtId="0" fontId="15" fillId="0" borderId="54" xfId="0" applyFont="1" applyBorder="1" applyAlignment="1">
      <alignment horizontal="center" vertical="top" shrinkToFit="1"/>
    </xf>
    <xf numFmtId="164" fontId="15" fillId="0" borderId="54" xfId="0" applyNumberFormat="1" applyFont="1" applyBorder="1" applyAlignment="1">
      <alignment vertical="top" shrinkToFit="1"/>
    </xf>
    <xf numFmtId="4" fontId="15" fillId="4" borderId="54" xfId="0" applyNumberFormat="1" applyFont="1" applyFill="1" applyBorder="1" applyAlignment="1" applyProtection="1">
      <alignment vertical="top" shrinkToFit="1"/>
      <protection locked="0"/>
    </xf>
    <xf numFmtId="4" fontId="15" fillId="0" borderId="54" xfId="0" applyNumberFormat="1" applyFont="1" applyBorder="1" applyAlignment="1">
      <alignment vertical="top" shrinkToFit="1"/>
    </xf>
    <xf numFmtId="4" fontId="15" fillId="0" borderId="55" xfId="0" applyNumberFormat="1" applyFont="1" applyBorder="1" applyAlignment="1">
      <alignment vertical="top" shrinkToFit="1"/>
    </xf>
    <xf numFmtId="4" fontId="15" fillId="4" borderId="57" xfId="0" applyNumberFormat="1" applyFont="1" applyFill="1" applyBorder="1" applyAlignment="1" applyProtection="1">
      <alignment vertical="top" shrinkToFit="1"/>
      <protection locked="0"/>
    </xf>
    <xf numFmtId="4" fontId="15" fillId="0" borderId="57" xfId="0" applyNumberFormat="1" applyFont="1" applyBorder="1" applyAlignment="1">
      <alignment vertical="top" shrinkToFit="1"/>
    </xf>
    <xf numFmtId="4" fontId="15" fillId="0" borderId="58" xfId="0" applyNumberFormat="1" applyFont="1" applyBorder="1" applyAlignment="1">
      <alignment vertical="top" shrinkToFit="1"/>
    </xf>
    <xf numFmtId="0" fontId="15" fillId="0" borderId="59" xfId="0" applyFont="1" applyBorder="1" applyAlignment="1">
      <alignment horizontal="center" vertical="top"/>
    </xf>
    <xf numFmtId="49" fontId="15" fillId="0" borderId="60" xfId="0" applyNumberFormat="1" applyFont="1" applyBorder="1" applyAlignment="1">
      <alignment vertical="top"/>
    </xf>
    <xf numFmtId="0" fontId="15" fillId="0" borderId="61" xfId="0" applyFont="1" applyBorder="1" applyAlignment="1">
      <alignment vertical="top"/>
    </xf>
    <xf numFmtId="49" fontId="15" fillId="0" borderId="57" xfId="0" applyNumberFormat="1" applyFont="1" applyBorder="1" applyAlignment="1">
      <alignment vertical="top"/>
    </xf>
    <xf numFmtId="0" fontId="20" fillId="0" borderId="0" xfId="2"/>
    <xf numFmtId="0" fontId="20" fillId="0" borderId="0" xfId="2" applyAlignment="1">
      <alignment horizontal="center"/>
    </xf>
    <xf numFmtId="0" fontId="20" fillId="0" borderId="0" xfId="2" applyAlignment="1">
      <alignment horizontal="left"/>
    </xf>
    <xf numFmtId="0" fontId="21" fillId="0" borderId="0" xfId="2" applyFont="1" applyAlignment="1">
      <alignment horizontal="center"/>
    </xf>
    <xf numFmtId="0" fontId="22" fillId="0" borderId="0" xfId="2" applyFont="1"/>
    <xf numFmtId="0" fontId="22" fillId="0" borderId="0" xfId="2" applyFont="1" applyAlignment="1">
      <alignment vertical="center"/>
    </xf>
    <xf numFmtId="0" fontId="23" fillId="0" borderId="0" xfId="2" applyFont="1" applyAlignment="1">
      <alignment horizontal="center"/>
    </xf>
    <xf numFmtId="0" fontId="24" fillId="0" borderId="0" xfId="2" applyFont="1" applyAlignment="1">
      <alignment horizontal="left"/>
    </xf>
    <xf numFmtId="0" fontId="23" fillId="0" borderId="0" xfId="2" applyFont="1"/>
    <xf numFmtId="0" fontId="25" fillId="0" borderId="0" xfId="2" applyFont="1" applyAlignment="1">
      <alignment horizontal="left"/>
    </xf>
    <xf numFmtId="4" fontId="20" fillId="0" borderId="0" xfId="2" applyNumberFormat="1" applyAlignment="1">
      <alignment horizontal="right"/>
    </xf>
    <xf numFmtId="4" fontId="20" fillId="0" borderId="0" xfId="2" applyNumberFormat="1" applyAlignment="1">
      <alignment horizontal="center"/>
    </xf>
    <xf numFmtId="4" fontId="26" fillId="0" borderId="0" xfId="2" applyNumberFormat="1" applyFont="1" applyAlignment="1">
      <alignment horizontal="right"/>
    </xf>
    <xf numFmtId="2" fontId="20" fillId="0" borderId="0" xfId="2" applyNumberFormat="1"/>
    <xf numFmtId="0" fontId="22" fillId="0" borderId="0" xfId="2" applyFont="1" applyAlignment="1">
      <alignment horizontal="left"/>
    </xf>
    <xf numFmtId="0" fontId="22" fillId="0" borderId="0" xfId="2" applyFont="1" applyAlignment="1">
      <alignment horizontal="center"/>
    </xf>
    <xf numFmtId="4" fontId="22" fillId="0" borderId="0" xfId="2" applyNumberFormat="1" applyFont="1" applyAlignment="1">
      <alignment horizontal="center"/>
    </xf>
    <xf numFmtId="3" fontId="22" fillId="0" borderId="0" xfId="2" applyNumberFormat="1" applyFont="1" applyAlignment="1"/>
    <xf numFmtId="0" fontId="22" fillId="0" borderId="0" xfId="2" applyFont="1" applyAlignment="1"/>
    <xf numFmtId="0" fontId="27" fillId="0" borderId="0" xfId="2" applyFont="1" applyAlignment="1">
      <alignment horizontal="left"/>
    </xf>
    <xf numFmtId="14" fontId="27" fillId="0" borderId="0" xfId="2" applyNumberFormat="1" applyFont="1"/>
    <xf numFmtId="0" fontId="27" fillId="0" borderId="0" xfId="2" applyFont="1" applyAlignment="1">
      <alignment horizont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3" fontId="0" fillId="0" borderId="34" xfId="0" applyNumberFormat="1" applyBorder="1" applyAlignment="1">
      <alignment vertical="center" wrapText="1"/>
    </xf>
    <xf numFmtId="3" fontId="8" fillId="0" borderId="34" xfId="0" applyNumberFormat="1" applyFont="1" applyBorder="1" applyAlignment="1">
      <alignment vertical="center" wrapText="1"/>
    </xf>
    <xf numFmtId="3" fontId="0" fillId="3" borderId="36" xfId="0" applyNumberFormat="1" applyFill="1" applyBorder="1" applyAlignment="1">
      <alignment vertical="center"/>
    </xf>
    <xf numFmtId="3" fontId="0" fillId="3" borderId="37" xfId="0" applyNumberFormat="1" applyFill="1" applyBorder="1" applyAlignment="1">
      <alignment vertical="center"/>
    </xf>
    <xf numFmtId="3" fontId="0" fillId="3" borderId="38" xfId="0" applyNumberFormat="1" applyFill="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15" fillId="0" borderId="29" xfId="0" applyFont="1" applyBorder="1" applyAlignment="1">
      <alignment horizontal="center" vertical="top"/>
    </xf>
    <xf numFmtId="0" fontId="15" fillId="0" borderId="10" xfId="0" applyFont="1" applyBorder="1" applyAlignment="1">
      <alignment horizontal="center" vertical="top"/>
    </xf>
    <xf numFmtId="49" fontId="15" fillId="0" borderId="18" xfId="0" applyNumberFormat="1" applyFont="1" applyBorder="1" applyAlignment="1">
      <alignment horizontal="left" vertical="top"/>
    </xf>
    <xf numFmtId="49" fontId="15" fillId="0" borderId="6" xfId="0" applyNumberFormat="1" applyFont="1" applyBorder="1" applyAlignment="1">
      <alignment horizontal="left" vertical="top"/>
    </xf>
    <xf numFmtId="0" fontId="19" fillId="0" borderId="56" xfId="0" applyNumberFormat="1" applyFont="1" applyBorder="1" applyAlignment="1">
      <alignment horizontal="left" vertical="top" wrapText="1"/>
    </xf>
    <xf numFmtId="0" fontId="15" fillId="6" borderId="44" xfId="0" applyFont="1" applyFill="1" applyBorder="1" applyAlignment="1">
      <alignment horizontal="right" vertical="top"/>
    </xf>
    <xf numFmtId="0" fontId="15" fillId="6" borderId="50" xfId="0" applyFont="1" applyFill="1" applyBorder="1" applyAlignment="1">
      <alignment horizontal="right" vertical="top"/>
    </xf>
    <xf numFmtId="49" fontId="15" fillId="6" borderId="45" xfId="0" applyNumberFormat="1" applyFont="1" applyFill="1" applyBorder="1" applyAlignment="1">
      <alignment horizontal="center" vertical="top"/>
    </xf>
    <xf numFmtId="49" fontId="15" fillId="6" borderId="51" xfId="0" applyNumberFormat="1" applyFont="1" applyFill="1" applyBorder="1" applyAlignment="1">
      <alignment horizontal="center" vertical="top"/>
    </xf>
    <xf numFmtId="0" fontId="19" fillId="0" borderId="49" xfId="0" applyNumberFormat="1" applyFont="1" applyBorder="1" applyAlignment="1">
      <alignment horizontal="lef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cellXfs>
  <cellStyles count="3">
    <cellStyle name="normální" xfId="0" builtinId="0"/>
    <cellStyle name="normální 2" xfId="1"/>
    <cellStyle name="normální 3" xfId="2"/>
  </cellStyles>
  <dxfs count="0"/>
  <tableStyles count="0" defaultTableStyle="TableStyleMedium9" defaultPivotStyle="PivotStyleLight16"/>
  <colors>
    <mruColors>
      <color rgb="FF009900"/>
      <color rgb="FF0000CC"/>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ion\rts\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List1"/>
  <dimension ref="A1:G2"/>
  <sheetViews>
    <sheetView tabSelected="1" view="pageBreakPreview" zoomScale="60" workbookViewId="0">
      <selection activeCell="F12" sqref="F12"/>
    </sheetView>
  </sheetViews>
  <sheetFormatPr defaultRowHeight="13.2"/>
  <sheetData>
    <row r="1" spans="1:7">
      <c r="A1" s="21" t="s">
        <v>40</v>
      </c>
    </row>
    <row r="2" spans="1:7" ht="57.75" customHeight="1">
      <c r="A2" s="249" t="s">
        <v>41</v>
      </c>
      <c r="B2" s="249"/>
      <c r="C2" s="249"/>
      <c r="D2" s="249"/>
      <c r="E2" s="249"/>
      <c r="F2" s="249"/>
      <c r="G2" s="249"/>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O80"/>
  <sheetViews>
    <sheetView showGridLines="0" view="pageBreakPreview" topLeftCell="B64" zoomScale="75"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c r="A1" s="47" t="s">
        <v>38</v>
      </c>
      <c r="B1" s="250" t="s">
        <v>4</v>
      </c>
      <c r="C1" s="251"/>
      <c r="D1" s="251"/>
      <c r="E1" s="251"/>
      <c r="F1" s="251"/>
      <c r="G1" s="251"/>
      <c r="H1" s="251"/>
      <c r="I1" s="251"/>
      <c r="J1" s="252"/>
    </row>
    <row r="2" spans="1:15" ht="36" customHeight="1">
      <c r="A2" s="2"/>
      <c r="B2" s="77" t="s">
        <v>24</v>
      </c>
      <c r="C2" s="78"/>
      <c r="D2" s="79" t="s">
        <v>47</v>
      </c>
      <c r="E2" s="259" t="s">
        <v>48</v>
      </c>
      <c r="F2" s="260"/>
      <c r="G2" s="260"/>
      <c r="H2" s="260"/>
      <c r="I2" s="260"/>
      <c r="J2" s="261"/>
      <c r="O2" s="1"/>
    </row>
    <row r="3" spans="1:15" ht="27" customHeight="1">
      <c r="A3" s="2"/>
      <c r="B3" s="80" t="s">
        <v>45</v>
      </c>
      <c r="C3" s="78"/>
      <c r="D3" s="81" t="s">
        <v>43</v>
      </c>
      <c r="E3" s="262" t="s">
        <v>44</v>
      </c>
      <c r="F3" s="263"/>
      <c r="G3" s="263"/>
      <c r="H3" s="263"/>
      <c r="I3" s="263"/>
      <c r="J3" s="264"/>
    </row>
    <row r="4" spans="1:15" ht="23.25" customHeight="1">
      <c r="A4" s="76">
        <v>3433075</v>
      </c>
      <c r="B4" s="82" t="s">
        <v>46</v>
      </c>
      <c r="C4" s="83"/>
      <c r="D4" s="84" t="s">
        <v>43</v>
      </c>
      <c r="E4" s="272" t="s">
        <v>44</v>
      </c>
      <c r="F4" s="273"/>
      <c r="G4" s="273"/>
      <c r="H4" s="273"/>
      <c r="I4" s="273"/>
      <c r="J4" s="274"/>
    </row>
    <row r="5" spans="1:15" ht="24" customHeight="1">
      <c r="A5" s="2"/>
      <c r="B5" s="31" t="s">
        <v>23</v>
      </c>
      <c r="D5" s="277"/>
      <c r="E5" s="278"/>
      <c r="F5" s="278"/>
      <c r="G5" s="278"/>
      <c r="H5" s="18" t="s">
        <v>42</v>
      </c>
      <c r="I5" s="22"/>
      <c r="J5" s="8"/>
    </row>
    <row r="6" spans="1:15" ht="15.75" customHeight="1">
      <c r="A6" s="2"/>
      <c r="B6" s="28"/>
      <c r="C6" s="55"/>
      <c r="D6" s="279"/>
      <c r="E6" s="280"/>
      <c r="F6" s="280"/>
      <c r="G6" s="280"/>
      <c r="H6" s="18" t="s">
        <v>36</v>
      </c>
      <c r="I6" s="22"/>
      <c r="J6" s="8"/>
    </row>
    <row r="7" spans="1:15" ht="15.75" customHeight="1">
      <c r="A7" s="2"/>
      <c r="B7" s="29"/>
      <c r="C7" s="56"/>
      <c r="D7" s="53"/>
      <c r="E7" s="281"/>
      <c r="F7" s="282"/>
      <c r="G7" s="282"/>
      <c r="H7" s="24"/>
      <c r="I7" s="23"/>
      <c r="J7" s="34"/>
    </row>
    <row r="8" spans="1:15" ht="24" hidden="1" customHeight="1">
      <c r="A8" s="2"/>
      <c r="B8" s="31" t="s">
        <v>21</v>
      </c>
      <c r="D8" s="51"/>
      <c r="H8" s="18" t="s">
        <v>42</v>
      </c>
      <c r="I8" s="22"/>
      <c r="J8" s="8"/>
    </row>
    <row r="9" spans="1:15" ht="15.75" hidden="1" customHeight="1">
      <c r="A9" s="2"/>
      <c r="B9" s="2"/>
      <c r="D9" s="51"/>
      <c r="H9" s="18" t="s">
        <v>36</v>
      </c>
      <c r="I9" s="22"/>
      <c r="J9" s="8"/>
    </row>
    <row r="10" spans="1:15" ht="15.75" hidden="1" customHeight="1">
      <c r="A10" s="2"/>
      <c r="B10" s="35"/>
      <c r="C10" s="56"/>
      <c r="D10" s="53"/>
      <c r="E10" s="57"/>
      <c r="F10" s="24"/>
      <c r="G10" s="14"/>
      <c r="H10" s="14"/>
      <c r="I10" s="36"/>
      <c r="J10" s="34"/>
    </row>
    <row r="11" spans="1:15" ht="24" customHeight="1">
      <c r="A11" s="2"/>
      <c r="B11" s="31" t="s">
        <v>20</v>
      </c>
      <c r="D11" s="266"/>
      <c r="E11" s="266"/>
      <c r="F11" s="266"/>
      <c r="G11" s="266"/>
      <c r="H11" s="18" t="s">
        <v>42</v>
      </c>
      <c r="I11" s="86"/>
      <c r="J11" s="8"/>
    </row>
    <row r="12" spans="1:15" ht="15.75" customHeight="1">
      <c r="A12" s="2"/>
      <c r="B12" s="28"/>
      <c r="C12" s="55"/>
      <c r="D12" s="271"/>
      <c r="E12" s="271"/>
      <c r="F12" s="271"/>
      <c r="G12" s="271"/>
      <c r="H12" s="18" t="s">
        <v>36</v>
      </c>
      <c r="I12" s="86"/>
      <c r="J12" s="8"/>
    </row>
    <row r="13" spans="1:15" ht="15.75" customHeight="1">
      <c r="A13" s="2"/>
      <c r="B13" s="29"/>
      <c r="C13" s="56"/>
      <c r="D13" s="85"/>
      <c r="E13" s="275"/>
      <c r="F13" s="276"/>
      <c r="G13" s="276"/>
      <c r="H13" s="19"/>
      <c r="I13" s="23"/>
      <c r="J13" s="34"/>
    </row>
    <row r="14" spans="1:15" ht="24" customHeight="1">
      <c r="A14" s="2"/>
      <c r="B14" s="43" t="s">
        <v>22</v>
      </c>
      <c r="C14" s="58"/>
      <c r="D14" s="59"/>
      <c r="E14" s="60"/>
      <c r="F14" s="44"/>
      <c r="G14" s="44"/>
      <c r="H14" s="45"/>
      <c r="I14" s="44"/>
      <c r="J14" s="46"/>
    </row>
    <row r="15" spans="1:15" ht="32.25" customHeight="1">
      <c r="A15" s="2"/>
      <c r="B15" s="35" t="s">
        <v>34</v>
      </c>
      <c r="C15" s="61"/>
      <c r="D15" s="54"/>
      <c r="E15" s="265"/>
      <c r="F15" s="265"/>
      <c r="G15" s="267"/>
      <c r="H15" s="267"/>
      <c r="I15" s="267" t="s">
        <v>31</v>
      </c>
      <c r="J15" s="268"/>
    </row>
    <row r="16" spans="1:15" ht="23.25" customHeight="1">
      <c r="A16" s="139" t="s">
        <v>26</v>
      </c>
      <c r="B16" s="38" t="s">
        <v>26</v>
      </c>
      <c r="C16" s="62"/>
      <c r="D16" s="63"/>
      <c r="E16" s="256"/>
      <c r="F16" s="257"/>
      <c r="G16" s="256"/>
      <c r="H16" s="257"/>
      <c r="I16" s="256">
        <f>SUMIF(F49:F76,A16,I49:I76)+SUMIF(F49:F76,"PSU",I49:I76)</f>
        <v>0</v>
      </c>
      <c r="J16" s="258"/>
    </row>
    <row r="17" spans="1:10" ht="23.25" customHeight="1">
      <c r="A17" s="139" t="s">
        <v>27</v>
      </c>
      <c r="B17" s="38" t="s">
        <v>27</v>
      </c>
      <c r="C17" s="62"/>
      <c r="D17" s="63"/>
      <c r="E17" s="256"/>
      <c r="F17" s="257"/>
      <c r="G17" s="256"/>
      <c r="H17" s="257"/>
      <c r="I17" s="256">
        <f>SUMIF(F49:F76,A17,I49:I76)</f>
        <v>0</v>
      </c>
      <c r="J17" s="258"/>
    </row>
    <row r="18" spans="1:10" ht="23.25" customHeight="1">
      <c r="A18" s="139" t="s">
        <v>28</v>
      </c>
      <c r="B18" s="38" t="s">
        <v>28</v>
      </c>
      <c r="C18" s="62"/>
      <c r="D18" s="63"/>
      <c r="E18" s="256"/>
      <c r="F18" s="257"/>
      <c r="G18" s="256"/>
      <c r="H18" s="257"/>
      <c r="I18" s="256">
        <f>SUMIF(F49:F76,A18,I49:I76)</f>
        <v>0</v>
      </c>
      <c r="J18" s="258"/>
    </row>
    <row r="19" spans="1:10" ht="23.25" customHeight="1">
      <c r="A19" s="139" t="s">
        <v>108</v>
      </c>
      <c r="B19" s="38" t="s">
        <v>29</v>
      </c>
      <c r="C19" s="62"/>
      <c r="D19" s="63"/>
      <c r="E19" s="256"/>
      <c r="F19" s="257"/>
      <c r="G19" s="256"/>
      <c r="H19" s="257"/>
      <c r="I19" s="256">
        <f>SUMIF(F49:F76,A19,I49:I76)</f>
        <v>0</v>
      </c>
      <c r="J19" s="258"/>
    </row>
    <row r="20" spans="1:10" ht="23.25" customHeight="1">
      <c r="A20" s="139" t="s">
        <v>109</v>
      </c>
      <c r="B20" s="38" t="s">
        <v>30</v>
      </c>
      <c r="C20" s="62"/>
      <c r="D20" s="63"/>
      <c r="E20" s="256"/>
      <c r="F20" s="257"/>
      <c r="G20" s="256"/>
      <c r="H20" s="257"/>
      <c r="I20" s="256">
        <f>SUMIF(F49:F76,A20,I49:I76)</f>
        <v>0</v>
      </c>
      <c r="J20" s="258"/>
    </row>
    <row r="21" spans="1:10" ht="23.25" customHeight="1">
      <c r="A21" s="2"/>
      <c r="B21" s="48" t="s">
        <v>31</v>
      </c>
      <c r="C21" s="64"/>
      <c r="D21" s="65"/>
      <c r="E21" s="269"/>
      <c r="F21" s="270"/>
      <c r="G21" s="269"/>
      <c r="H21" s="270"/>
      <c r="I21" s="269">
        <f>SUM(I16:J20)</f>
        <v>0</v>
      </c>
      <c r="J21" s="288"/>
    </row>
    <row r="22" spans="1:10" ht="33" customHeight="1">
      <c r="A22" s="2"/>
      <c r="B22" s="42" t="s">
        <v>35</v>
      </c>
      <c r="C22" s="62"/>
      <c r="D22" s="63"/>
      <c r="E22" s="66"/>
      <c r="F22" s="39"/>
      <c r="G22" s="33"/>
      <c r="H22" s="33"/>
      <c r="I22" s="33"/>
      <c r="J22" s="40"/>
    </row>
    <row r="23" spans="1:10" ht="23.25" customHeight="1">
      <c r="A23" s="2">
        <f>ZakladDPHSni*SazbaDPH1/100</f>
        <v>0</v>
      </c>
      <c r="B23" s="38" t="s">
        <v>13</v>
      </c>
      <c r="C23" s="62"/>
      <c r="D23" s="63"/>
      <c r="E23" s="67">
        <v>15</v>
      </c>
      <c r="F23" s="39" t="s">
        <v>0</v>
      </c>
      <c r="G23" s="286">
        <f>ZakladDPHSniVypocet</f>
        <v>0</v>
      </c>
      <c r="H23" s="287"/>
      <c r="I23" s="287"/>
      <c r="J23" s="40" t="str">
        <f t="shared" ref="J23:J28" si="0">Mena</f>
        <v>CZK</v>
      </c>
    </row>
    <row r="24" spans="1:10" ht="23.25" customHeight="1">
      <c r="A24" s="2">
        <f>(A23-INT(A23))*100</f>
        <v>0</v>
      </c>
      <c r="B24" s="38" t="s">
        <v>14</v>
      </c>
      <c r="C24" s="62"/>
      <c r="D24" s="63"/>
      <c r="E24" s="67">
        <f>SazbaDPH1</f>
        <v>15</v>
      </c>
      <c r="F24" s="39" t="s">
        <v>0</v>
      </c>
      <c r="G24" s="284">
        <f>IF(A24&gt;50, ROUNDUP(A23, 0), ROUNDDOWN(A23, 0))</f>
        <v>0</v>
      </c>
      <c r="H24" s="285"/>
      <c r="I24" s="285"/>
      <c r="J24" s="40" t="str">
        <f t="shared" si="0"/>
        <v>CZK</v>
      </c>
    </row>
    <row r="25" spans="1:10" ht="23.25" customHeight="1">
      <c r="A25" s="2">
        <f>ZakladDPHZakl*SazbaDPH2/100</f>
        <v>0</v>
      </c>
      <c r="B25" s="38" t="s">
        <v>15</v>
      </c>
      <c r="C25" s="62"/>
      <c r="D25" s="63"/>
      <c r="E25" s="67">
        <v>21</v>
      </c>
      <c r="F25" s="39" t="s">
        <v>0</v>
      </c>
      <c r="G25" s="286">
        <f>ZakladDPHZaklVypocet</f>
        <v>0</v>
      </c>
      <c r="H25" s="287"/>
      <c r="I25" s="287"/>
      <c r="J25" s="40" t="str">
        <f t="shared" si="0"/>
        <v>CZK</v>
      </c>
    </row>
    <row r="26" spans="1:10" ht="23.25" customHeight="1">
      <c r="A26" s="2">
        <f>(A25-INT(A25))*100</f>
        <v>0</v>
      </c>
      <c r="B26" s="32" t="s">
        <v>16</v>
      </c>
      <c r="C26" s="68"/>
      <c r="D26" s="54"/>
      <c r="E26" s="69">
        <f>SazbaDPH2</f>
        <v>21</v>
      </c>
      <c r="F26" s="30" t="s">
        <v>0</v>
      </c>
      <c r="G26" s="253">
        <f>IF(A26&gt;50, ROUNDUP(A25, 0), ROUNDDOWN(A25, 0))</f>
        <v>0</v>
      </c>
      <c r="H26" s="254"/>
      <c r="I26" s="254"/>
      <c r="J26" s="37" t="str">
        <f t="shared" si="0"/>
        <v>CZK</v>
      </c>
    </row>
    <row r="27" spans="1:10" ht="23.25" customHeight="1" thickBot="1">
      <c r="A27" s="2">
        <f>ZakladDPHSni+DPHSni+ZakladDPHZakl+DPHZakl</f>
        <v>0</v>
      </c>
      <c r="B27" s="31" t="s">
        <v>5</v>
      </c>
      <c r="C27" s="70"/>
      <c r="D27" s="71"/>
      <c r="E27" s="70"/>
      <c r="F27" s="16"/>
      <c r="G27" s="255">
        <f>CenaCelkem-(ZakladDPHSni+DPHSni+ZakladDPHZakl+DPHZakl)</f>
        <v>0</v>
      </c>
      <c r="H27" s="255"/>
      <c r="I27" s="255"/>
      <c r="J27" s="41" t="str">
        <f t="shared" si="0"/>
        <v>CZK</v>
      </c>
    </row>
    <row r="28" spans="1:10" ht="27.75" hidden="1" customHeight="1" thickBot="1">
      <c r="A28" s="2"/>
      <c r="B28" s="113" t="s">
        <v>25</v>
      </c>
      <c r="C28" s="114"/>
      <c r="D28" s="114"/>
      <c r="E28" s="115"/>
      <c r="F28" s="116"/>
      <c r="G28" s="290">
        <f>ZakladDPHSniVypocet+ZakladDPHZaklVypocet</f>
        <v>0</v>
      </c>
      <c r="H28" s="290"/>
      <c r="I28" s="290"/>
      <c r="J28" s="117" t="str">
        <f t="shared" si="0"/>
        <v>CZK</v>
      </c>
    </row>
    <row r="29" spans="1:10" ht="27.75" customHeight="1" thickBot="1">
      <c r="A29" s="2">
        <f>(A27-INT(A27))*100</f>
        <v>0</v>
      </c>
      <c r="B29" s="113" t="s">
        <v>37</v>
      </c>
      <c r="C29" s="118"/>
      <c r="D29" s="118"/>
      <c r="E29" s="118"/>
      <c r="F29" s="119"/>
      <c r="G29" s="289">
        <f>IF(A29&gt;50, ROUNDUP(A27, 0), ROUNDDOWN(A27, 0))</f>
        <v>0</v>
      </c>
      <c r="H29" s="289"/>
      <c r="I29" s="289"/>
      <c r="J29" s="120" t="s">
        <v>51</v>
      </c>
    </row>
    <row r="30" spans="1:10" ht="12.75" customHeight="1">
      <c r="A30" s="2"/>
      <c r="B30" s="2"/>
      <c r="J30" s="9"/>
    </row>
    <row r="31" spans="1:10" ht="30" customHeight="1">
      <c r="A31" s="2"/>
      <c r="B31" s="2"/>
      <c r="J31" s="9"/>
    </row>
    <row r="32" spans="1:10" ht="18.75" customHeight="1">
      <c r="A32" s="2"/>
      <c r="B32" s="17"/>
      <c r="C32" s="72" t="s">
        <v>12</v>
      </c>
      <c r="D32" s="73"/>
      <c r="E32" s="73"/>
      <c r="F32" s="15" t="s">
        <v>11</v>
      </c>
      <c r="G32" s="26"/>
      <c r="H32" s="27"/>
      <c r="I32" s="26"/>
      <c r="J32" s="9"/>
    </row>
    <row r="33" spans="1:10" ht="47.25" customHeight="1">
      <c r="A33" s="2"/>
      <c r="B33" s="2"/>
      <c r="J33" s="9"/>
    </row>
    <row r="34" spans="1:10" s="21" customFormat="1" ht="18.75" customHeight="1">
      <c r="A34" s="20"/>
      <c r="B34" s="20"/>
      <c r="C34" s="74"/>
      <c r="D34" s="291"/>
      <c r="E34" s="292"/>
      <c r="G34" s="293"/>
      <c r="H34" s="294"/>
      <c r="I34" s="294"/>
      <c r="J34" s="25"/>
    </row>
    <row r="35" spans="1:10" ht="12.75" customHeight="1">
      <c r="A35" s="2"/>
      <c r="B35" s="2"/>
      <c r="D35" s="283" t="s">
        <v>2</v>
      </c>
      <c r="E35" s="283"/>
      <c r="H35" s="10" t="s">
        <v>3</v>
      </c>
      <c r="J35" s="9"/>
    </row>
    <row r="36" spans="1:10" ht="13.5" customHeight="1" thickBot="1">
      <c r="A36" s="11"/>
      <c r="B36" s="11"/>
      <c r="C36" s="75"/>
      <c r="D36" s="75"/>
      <c r="E36" s="75"/>
      <c r="F36" s="12"/>
      <c r="G36" s="12"/>
      <c r="H36" s="12"/>
      <c r="I36" s="12"/>
      <c r="J36" s="13"/>
    </row>
    <row r="37" spans="1:10" ht="27" hidden="1" customHeight="1">
      <c r="B37" s="90" t="s">
        <v>17</v>
      </c>
      <c r="C37" s="91"/>
      <c r="D37" s="91"/>
      <c r="E37" s="91"/>
      <c r="F37" s="92"/>
      <c r="G37" s="92"/>
      <c r="H37" s="92"/>
      <c r="I37" s="92"/>
      <c r="J37" s="93"/>
    </row>
    <row r="38" spans="1:10" ht="25.5" hidden="1" customHeight="1">
      <c r="A38" s="89" t="s">
        <v>39</v>
      </c>
      <c r="B38" s="94" t="s">
        <v>18</v>
      </c>
      <c r="C38" s="95" t="s">
        <v>6</v>
      </c>
      <c r="D38" s="95"/>
      <c r="E38" s="95"/>
      <c r="F38" s="96" t="str">
        <f>B23</f>
        <v>Základ pro sníženou DPH</v>
      </c>
      <c r="G38" s="96" t="str">
        <f>B25</f>
        <v>Základ pro základní DPH</v>
      </c>
      <c r="H38" s="97" t="s">
        <v>19</v>
      </c>
      <c r="I38" s="97" t="s">
        <v>1</v>
      </c>
      <c r="J38" s="98" t="s">
        <v>0</v>
      </c>
    </row>
    <row r="39" spans="1:10" ht="25.5" hidden="1" customHeight="1">
      <c r="A39" s="89">
        <v>1</v>
      </c>
      <c r="B39" s="99" t="s">
        <v>49</v>
      </c>
      <c r="C39" s="295"/>
      <c r="D39" s="295"/>
      <c r="E39" s="295"/>
      <c r="F39" s="100">
        <f>'1 1 Pol'!AE284</f>
        <v>0</v>
      </c>
      <c r="G39" s="101">
        <f>'1 1 Pol'!AF284</f>
        <v>0</v>
      </c>
      <c r="H39" s="102">
        <f>(F39*SazbaDPH1/100)+(G39*SazbaDPH2/100)</f>
        <v>0</v>
      </c>
      <c r="I39" s="102">
        <f>F39+G39+H39</f>
        <v>0</v>
      </c>
      <c r="J39" s="103" t="str">
        <f>IF(CenaCelkemVypocet=0,"",I39/CenaCelkemVypocet*100)</f>
        <v/>
      </c>
    </row>
    <row r="40" spans="1:10" ht="25.5" hidden="1" customHeight="1">
      <c r="A40" s="89">
        <v>2</v>
      </c>
      <c r="B40" s="104" t="s">
        <v>43</v>
      </c>
      <c r="C40" s="296" t="s">
        <v>44</v>
      </c>
      <c r="D40" s="296"/>
      <c r="E40" s="296"/>
      <c r="F40" s="105">
        <f>'1 1 Pol'!AE284</f>
        <v>0</v>
      </c>
      <c r="G40" s="106">
        <f>'1 1 Pol'!AF284</f>
        <v>0</v>
      </c>
      <c r="H40" s="106">
        <f>(F40*SazbaDPH1/100)+(G40*SazbaDPH2/100)</f>
        <v>0</v>
      </c>
      <c r="I40" s="106">
        <f>F40+G40+H40</f>
        <v>0</v>
      </c>
      <c r="J40" s="107" t="str">
        <f>IF(CenaCelkemVypocet=0,"",I40/CenaCelkemVypocet*100)</f>
        <v/>
      </c>
    </row>
    <row r="41" spans="1:10" ht="25.5" hidden="1" customHeight="1">
      <c r="A41" s="89">
        <v>3</v>
      </c>
      <c r="B41" s="108" t="s">
        <v>43</v>
      </c>
      <c r="C41" s="295" t="s">
        <v>44</v>
      </c>
      <c r="D41" s="295"/>
      <c r="E41" s="295"/>
      <c r="F41" s="109">
        <f>'1 1 Pol'!AE284</f>
        <v>0</v>
      </c>
      <c r="G41" s="102">
        <f>'1 1 Pol'!AF284</f>
        <v>0</v>
      </c>
      <c r="H41" s="102">
        <f>(F41*SazbaDPH1/100)+(G41*SazbaDPH2/100)</f>
        <v>0</v>
      </c>
      <c r="I41" s="102">
        <f>F41+G41+H41</f>
        <v>0</v>
      </c>
      <c r="J41" s="103" t="str">
        <f>IF(CenaCelkemVypocet=0,"",I41/CenaCelkemVypocet*100)</f>
        <v/>
      </c>
    </row>
    <row r="42" spans="1:10" ht="25.5" hidden="1" customHeight="1">
      <c r="A42" s="89"/>
      <c r="B42" s="297" t="s">
        <v>50</v>
      </c>
      <c r="C42" s="298"/>
      <c r="D42" s="298"/>
      <c r="E42" s="299"/>
      <c r="F42" s="110">
        <f>SUMIF(A39:A41,"=1",F39:F41)</f>
        <v>0</v>
      </c>
      <c r="G42" s="111">
        <f>SUMIF(A39:A41,"=1",G39:G41)</f>
        <v>0</v>
      </c>
      <c r="H42" s="111">
        <f>SUMIF(A39:A41,"=1",H39:H41)</f>
        <v>0</v>
      </c>
      <c r="I42" s="111">
        <f>SUMIF(A39:A41,"=1",I39:I41)</f>
        <v>0</v>
      </c>
      <c r="J42" s="112">
        <f>SUMIF(A39:A41,"=1",J39:J41)</f>
        <v>0</v>
      </c>
    </row>
    <row r="46" spans="1:10" ht="15.6">
      <c r="B46" s="121" t="s">
        <v>52</v>
      </c>
    </row>
    <row r="48" spans="1:10" ht="25.5" customHeight="1">
      <c r="A48" s="123"/>
      <c r="B48" s="126" t="s">
        <v>18</v>
      </c>
      <c r="C48" s="126" t="s">
        <v>6</v>
      </c>
      <c r="D48" s="127"/>
      <c r="E48" s="127"/>
      <c r="F48" s="128" t="s">
        <v>53</v>
      </c>
      <c r="G48" s="128"/>
      <c r="H48" s="128"/>
      <c r="I48" s="128" t="s">
        <v>31</v>
      </c>
      <c r="J48" s="128" t="s">
        <v>0</v>
      </c>
    </row>
    <row r="49" spans="1:10" ht="36.75" customHeight="1">
      <c r="A49" s="124"/>
      <c r="B49" s="129" t="s">
        <v>43</v>
      </c>
      <c r="C49" s="300" t="s">
        <v>54</v>
      </c>
      <c r="D49" s="301"/>
      <c r="E49" s="301"/>
      <c r="F49" s="135" t="s">
        <v>26</v>
      </c>
      <c r="G49" s="136"/>
      <c r="H49" s="136"/>
      <c r="I49" s="136">
        <f>'1 1 Pol'!G8</f>
        <v>0</v>
      </c>
      <c r="J49" s="133" t="str">
        <f>IF(I77=0,"",I49/I77*100)</f>
        <v/>
      </c>
    </row>
    <row r="50" spans="1:10" ht="36.75" customHeight="1">
      <c r="A50" s="124"/>
      <c r="B50" s="129" t="s">
        <v>55</v>
      </c>
      <c r="C50" s="300" t="s">
        <v>56</v>
      </c>
      <c r="D50" s="301"/>
      <c r="E50" s="301"/>
      <c r="F50" s="135" t="s">
        <v>26</v>
      </c>
      <c r="G50" s="136"/>
      <c r="H50" s="136"/>
      <c r="I50" s="136">
        <f>'1 1 Pol'!G54</f>
        <v>0</v>
      </c>
      <c r="J50" s="133" t="str">
        <f>IF(I77=0,"",I50/I77*100)</f>
        <v/>
      </c>
    </row>
    <row r="51" spans="1:10" ht="36.75" customHeight="1">
      <c r="A51" s="124"/>
      <c r="B51" s="129" t="s">
        <v>57</v>
      </c>
      <c r="C51" s="300" t="s">
        <v>58</v>
      </c>
      <c r="D51" s="301"/>
      <c r="E51" s="301"/>
      <c r="F51" s="135" t="s">
        <v>26</v>
      </c>
      <c r="G51" s="136"/>
      <c r="H51" s="136"/>
      <c r="I51" s="136">
        <f>'1 1 Pol'!G62</f>
        <v>0</v>
      </c>
      <c r="J51" s="133" t="str">
        <f>IF(I77=0,"",I51/I77*100)</f>
        <v/>
      </c>
    </row>
    <row r="52" spans="1:10" ht="36.75" customHeight="1">
      <c r="A52" s="124"/>
      <c r="B52" s="129" t="s">
        <v>59</v>
      </c>
      <c r="C52" s="300" t="s">
        <v>60</v>
      </c>
      <c r="D52" s="301"/>
      <c r="E52" s="301"/>
      <c r="F52" s="135" t="s">
        <v>26</v>
      </c>
      <c r="G52" s="136"/>
      <c r="H52" s="136"/>
      <c r="I52" s="136">
        <f>'1 1 Pol'!G105</f>
        <v>0</v>
      </c>
      <c r="J52" s="133" t="str">
        <f>IF(I77=0,"",I52/I77*100)</f>
        <v/>
      </c>
    </row>
    <row r="53" spans="1:10" ht="36.75" customHeight="1">
      <c r="A53" s="124"/>
      <c r="B53" s="129" t="s">
        <v>61</v>
      </c>
      <c r="C53" s="300" t="s">
        <v>62</v>
      </c>
      <c r="D53" s="301"/>
      <c r="E53" s="301"/>
      <c r="F53" s="135" t="s">
        <v>26</v>
      </c>
      <c r="G53" s="136"/>
      <c r="H53" s="136"/>
      <c r="I53" s="136">
        <f>'1 1 Pol'!G115</f>
        <v>0</v>
      </c>
      <c r="J53" s="133" t="str">
        <f>IF(I77=0,"",I53/I77*100)</f>
        <v/>
      </c>
    </row>
    <row r="54" spans="1:10" ht="36.75" customHeight="1">
      <c r="A54" s="124"/>
      <c r="B54" s="129" t="s">
        <v>63</v>
      </c>
      <c r="C54" s="300" t="s">
        <v>64</v>
      </c>
      <c r="D54" s="301"/>
      <c r="E54" s="301"/>
      <c r="F54" s="135" t="s">
        <v>26</v>
      </c>
      <c r="G54" s="136"/>
      <c r="H54" s="136"/>
      <c r="I54" s="136">
        <f>'1 1 Pol'!G123</f>
        <v>0</v>
      </c>
      <c r="J54" s="133" t="str">
        <f>IF(I77=0,"",I54/I77*100)</f>
        <v/>
      </c>
    </row>
    <row r="55" spans="1:10" ht="36.75" customHeight="1">
      <c r="A55" s="124"/>
      <c r="B55" s="129" t="s">
        <v>65</v>
      </c>
      <c r="C55" s="300" t="s">
        <v>66</v>
      </c>
      <c r="D55" s="301"/>
      <c r="E55" s="301"/>
      <c r="F55" s="135" t="s">
        <v>26</v>
      </c>
      <c r="G55" s="136"/>
      <c r="H55" s="136"/>
      <c r="I55" s="136">
        <f>'1 1 Pol'!G134</f>
        <v>0</v>
      </c>
      <c r="J55" s="133" t="str">
        <f>IF(I77=0,"",I55/I77*100)</f>
        <v/>
      </c>
    </row>
    <row r="56" spans="1:10" ht="36.75" customHeight="1">
      <c r="A56" s="124"/>
      <c r="B56" s="129" t="s">
        <v>67</v>
      </c>
      <c r="C56" s="300" t="s">
        <v>68</v>
      </c>
      <c r="D56" s="301"/>
      <c r="E56" s="301"/>
      <c r="F56" s="135" t="s">
        <v>26</v>
      </c>
      <c r="G56" s="136"/>
      <c r="H56" s="136"/>
      <c r="I56" s="136">
        <f>'1 1 Pol'!G136</f>
        <v>0</v>
      </c>
      <c r="J56" s="133" t="str">
        <f>IF(I77=0,"",I56/I77*100)</f>
        <v/>
      </c>
    </row>
    <row r="57" spans="1:10" ht="36.75" customHeight="1">
      <c r="A57" s="124"/>
      <c r="B57" s="129" t="s">
        <v>69</v>
      </c>
      <c r="C57" s="300" t="s">
        <v>70</v>
      </c>
      <c r="D57" s="301"/>
      <c r="E57" s="301"/>
      <c r="F57" s="135" t="s">
        <v>26</v>
      </c>
      <c r="G57" s="136"/>
      <c r="H57" s="136"/>
      <c r="I57" s="136">
        <f>'1 1 Pol'!G146</f>
        <v>0</v>
      </c>
      <c r="J57" s="133" t="str">
        <f>IF(I77=0,"",I57/I77*100)</f>
        <v/>
      </c>
    </row>
    <row r="58" spans="1:10" ht="36.75" customHeight="1">
      <c r="A58" s="124"/>
      <c r="B58" s="129" t="s">
        <v>71</v>
      </c>
      <c r="C58" s="300" t="s">
        <v>72</v>
      </c>
      <c r="D58" s="301"/>
      <c r="E58" s="301"/>
      <c r="F58" s="135" t="s">
        <v>26</v>
      </c>
      <c r="G58" s="136"/>
      <c r="H58" s="136"/>
      <c r="I58" s="136">
        <f>'1 1 Pol'!G150</f>
        <v>0</v>
      </c>
      <c r="J58" s="133" t="str">
        <f>IF(I77=0,"",I58/I77*100)</f>
        <v/>
      </c>
    </row>
    <row r="59" spans="1:10" ht="36.75" customHeight="1">
      <c r="A59" s="124"/>
      <c r="B59" s="129" t="s">
        <v>73</v>
      </c>
      <c r="C59" s="300" t="s">
        <v>74</v>
      </c>
      <c r="D59" s="301"/>
      <c r="E59" s="301"/>
      <c r="F59" s="135" t="s">
        <v>26</v>
      </c>
      <c r="G59" s="136"/>
      <c r="H59" s="136"/>
      <c r="I59" s="136">
        <f>'1 1 Pol'!G160</f>
        <v>0</v>
      </c>
      <c r="J59" s="133" t="str">
        <f>IF(I77=0,"",I59/I77*100)</f>
        <v/>
      </c>
    </row>
    <row r="60" spans="1:10" ht="36.75" customHeight="1">
      <c r="A60" s="124"/>
      <c r="B60" s="129" t="s">
        <v>75</v>
      </c>
      <c r="C60" s="300" t="s">
        <v>76</v>
      </c>
      <c r="D60" s="301"/>
      <c r="E60" s="301"/>
      <c r="F60" s="135" t="s">
        <v>26</v>
      </c>
      <c r="G60" s="136"/>
      <c r="H60" s="136"/>
      <c r="I60" s="136">
        <f>'1 1 Pol'!G163</f>
        <v>0</v>
      </c>
      <c r="J60" s="133" t="str">
        <f>IF(I77=0,"",I60/I77*100)</f>
        <v/>
      </c>
    </row>
    <row r="61" spans="1:10" ht="36.75" customHeight="1">
      <c r="A61" s="124"/>
      <c r="B61" s="129" t="s">
        <v>77</v>
      </c>
      <c r="C61" s="300" t="s">
        <v>78</v>
      </c>
      <c r="D61" s="301"/>
      <c r="E61" s="301"/>
      <c r="F61" s="135" t="s">
        <v>27</v>
      </c>
      <c r="G61" s="136"/>
      <c r="H61" s="136"/>
      <c r="I61" s="136">
        <f>'1 1 Pol'!G165</f>
        <v>0</v>
      </c>
      <c r="J61" s="133" t="str">
        <f>IF(I77=0,"",I61/I77*100)</f>
        <v/>
      </c>
    </row>
    <row r="62" spans="1:10" ht="36.75" customHeight="1">
      <c r="A62" s="124"/>
      <c r="B62" s="129" t="s">
        <v>79</v>
      </c>
      <c r="C62" s="300" t="s">
        <v>80</v>
      </c>
      <c r="D62" s="301"/>
      <c r="E62" s="301"/>
      <c r="F62" s="135" t="s">
        <v>27</v>
      </c>
      <c r="G62" s="136"/>
      <c r="H62" s="136"/>
      <c r="I62" s="136">
        <f>'1 1 Pol'!G173</f>
        <v>0</v>
      </c>
      <c r="J62" s="133" t="str">
        <f>IF(I77=0,"",I62/I77*100)</f>
        <v/>
      </c>
    </row>
    <row r="63" spans="1:10" ht="36.75" customHeight="1">
      <c r="A63" s="124"/>
      <c r="B63" s="129" t="s">
        <v>81</v>
      </c>
      <c r="C63" s="300" t="s">
        <v>82</v>
      </c>
      <c r="D63" s="301"/>
      <c r="E63" s="301"/>
      <c r="F63" s="135" t="s">
        <v>27</v>
      </c>
      <c r="G63" s="136"/>
      <c r="H63" s="136"/>
      <c r="I63" s="136">
        <f>'1 1 Pol'!G185</f>
        <v>0</v>
      </c>
      <c r="J63" s="133" t="str">
        <f>IF(I77=0,"",I63/I77*100)</f>
        <v/>
      </c>
    </row>
    <row r="64" spans="1:10" ht="36.75" customHeight="1">
      <c r="A64" s="124"/>
      <c r="B64" s="129" t="s">
        <v>83</v>
      </c>
      <c r="C64" s="300" t="s">
        <v>84</v>
      </c>
      <c r="D64" s="301"/>
      <c r="E64" s="301"/>
      <c r="F64" s="135" t="s">
        <v>27</v>
      </c>
      <c r="G64" s="136"/>
      <c r="H64" s="136"/>
      <c r="I64" s="136">
        <f>'1 1 Pol'!G191</f>
        <v>0</v>
      </c>
      <c r="J64" s="133" t="str">
        <f>IF(I77=0,"",I64/I77*100)</f>
        <v/>
      </c>
    </row>
    <row r="65" spans="1:10" ht="36.75" customHeight="1">
      <c r="A65" s="124"/>
      <c r="B65" s="129" t="s">
        <v>85</v>
      </c>
      <c r="C65" s="300" t="s">
        <v>86</v>
      </c>
      <c r="D65" s="301"/>
      <c r="E65" s="301"/>
      <c r="F65" s="135" t="s">
        <v>27</v>
      </c>
      <c r="G65" s="136"/>
      <c r="H65" s="136"/>
      <c r="I65" s="136">
        <f>'1 1 Pol'!G196</f>
        <v>0</v>
      </c>
      <c r="J65" s="133" t="str">
        <f>IF(I77=0,"",I65/I77*100)</f>
        <v/>
      </c>
    </row>
    <row r="66" spans="1:10" ht="36.75" customHeight="1">
      <c r="A66" s="124"/>
      <c r="B66" s="129" t="s">
        <v>87</v>
      </c>
      <c r="C66" s="300" t="s">
        <v>88</v>
      </c>
      <c r="D66" s="301"/>
      <c r="E66" s="301"/>
      <c r="F66" s="135" t="s">
        <v>27</v>
      </c>
      <c r="G66" s="136"/>
      <c r="H66" s="136"/>
      <c r="I66" s="136">
        <f>'1 1 Pol'!G200</f>
        <v>0</v>
      </c>
      <c r="J66" s="133" t="str">
        <f>IF(I77=0,"",I66/I77*100)</f>
        <v/>
      </c>
    </row>
    <row r="67" spans="1:10" ht="36.75" customHeight="1">
      <c r="A67" s="124"/>
      <c r="B67" s="129" t="s">
        <v>89</v>
      </c>
      <c r="C67" s="300" t="s">
        <v>90</v>
      </c>
      <c r="D67" s="301"/>
      <c r="E67" s="301"/>
      <c r="F67" s="135" t="s">
        <v>27</v>
      </c>
      <c r="G67" s="136"/>
      <c r="H67" s="136"/>
      <c r="I67" s="136">
        <f>'1 1 Pol'!G218</f>
        <v>0</v>
      </c>
      <c r="J67" s="133" t="str">
        <f>IF(I77=0,"",I67/I77*100)</f>
        <v/>
      </c>
    </row>
    <row r="68" spans="1:10" ht="36.75" customHeight="1">
      <c r="A68" s="124"/>
      <c r="B68" s="129" t="s">
        <v>91</v>
      </c>
      <c r="C68" s="300" t="s">
        <v>92</v>
      </c>
      <c r="D68" s="301"/>
      <c r="E68" s="301"/>
      <c r="F68" s="135" t="s">
        <v>27</v>
      </c>
      <c r="G68" s="136"/>
      <c r="H68" s="136"/>
      <c r="I68" s="136">
        <f>'1 1 Pol'!G222</f>
        <v>0</v>
      </c>
      <c r="J68" s="133" t="str">
        <f>IF(I77=0,"",I68/I77*100)</f>
        <v/>
      </c>
    </row>
    <row r="69" spans="1:10" ht="36.75" customHeight="1">
      <c r="A69" s="124"/>
      <c r="B69" s="129" t="s">
        <v>93</v>
      </c>
      <c r="C69" s="300" t="s">
        <v>94</v>
      </c>
      <c r="D69" s="301"/>
      <c r="E69" s="301"/>
      <c r="F69" s="135" t="s">
        <v>27</v>
      </c>
      <c r="G69" s="136"/>
      <c r="H69" s="136"/>
      <c r="I69" s="136">
        <f>'1 1 Pol'!G233</f>
        <v>0</v>
      </c>
      <c r="J69" s="133" t="str">
        <f>IF(I77=0,"",I69/I77*100)</f>
        <v/>
      </c>
    </row>
    <row r="70" spans="1:10" ht="36.75" customHeight="1">
      <c r="A70" s="124"/>
      <c r="B70" s="129" t="s">
        <v>95</v>
      </c>
      <c r="C70" s="300" t="s">
        <v>96</v>
      </c>
      <c r="D70" s="301"/>
      <c r="E70" s="301"/>
      <c r="F70" s="135" t="s">
        <v>27</v>
      </c>
      <c r="G70" s="136"/>
      <c r="H70" s="136"/>
      <c r="I70" s="136">
        <f>'1 1 Pol'!G242</f>
        <v>0</v>
      </c>
      <c r="J70" s="133" t="str">
        <f>IF(I77=0,"",I70/I77*100)</f>
        <v/>
      </c>
    </row>
    <row r="71" spans="1:10" ht="36.75" customHeight="1">
      <c r="A71" s="124"/>
      <c r="B71" s="129" t="s">
        <v>97</v>
      </c>
      <c r="C71" s="300" t="s">
        <v>98</v>
      </c>
      <c r="D71" s="301"/>
      <c r="E71" s="301"/>
      <c r="F71" s="135" t="s">
        <v>27</v>
      </c>
      <c r="G71" s="136"/>
      <c r="H71" s="136"/>
      <c r="I71" s="136">
        <f>'1 1 Pol'!G249</f>
        <v>0</v>
      </c>
      <c r="J71" s="133" t="str">
        <f>IF(I77=0,"",I71/I77*100)</f>
        <v/>
      </c>
    </row>
    <row r="72" spans="1:10" ht="36.75" customHeight="1">
      <c r="A72" s="124"/>
      <c r="B72" s="129" t="s">
        <v>99</v>
      </c>
      <c r="C72" s="300" t="s">
        <v>100</v>
      </c>
      <c r="D72" s="301"/>
      <c r="E72" s="301"/>
      <c r="F72" s="135" t="s">
        <v>27</v>
      </c>
      <c r="G72" s="136"/>
      <c r="H72" s="136"/>
      <c r="I72" s="136">
        <f>'1 1 Pol'!G252</f>
        <v>0</v>
      </c>
      <c r="J72" s="133" t="str">
        <f>IF(I77=0,"",I72/I77*100)</f>
        <v/>
      </c>
    </row>
    <row r="73" spans="1:10" ht="36.75" customHeight="1">
      <c r="A73" s="124"/>
      <c r="B73" s="129" t="s">
        <v>101</v>
      </c>
      <c r="C73" s="300" t="s">
        <v>102</v>
      </c>
      <c r="D73" s="301"/>
      <c r="E73" s="301"/>
      <c r="F73" s="135" t="s">
        <v>27</v>
      </c>
      <c r="G73" s="136"/>
      <c r="H73" s="136"/>
      <c r="I73" s="136">
        <f>'1 1 Pol'!G259</f>
        <v>0</v>
      </c>
      <c r="J73" s="133" t="str">
        <f>IF(I77=0,"",I73/I77*100)</f>
        <v/>
      </c>
    </row>
    <row r="74" spans="1:10" ht="36.75" customHeight="1">
      <c r="A74" s="124"/>
      <c r="B74" s="129" t="s">
        <v>103</v>
      </c>
      <c r="C74" s="300" t="s">
        <v>104</v>
      </c>
      <c r="D74" s="301"/>
      <c r="E74" s="301"/>
      <c r="F74" s="135" t="s">
        <v>28</v>
      </c>
      <c r="G74" s="136"/>
      <c r="H74" s="136"/>
      <c r="I74" s="136">
        <f>'1 1 Pol'!G264</f>
        <v>0</v>
      </c>
      <c r="J74" s="133" t="str">
        <f>IF(I77=0,"",I74/I77*100)</f>
        <v/>
      </c>
    </row>
    <row r="75" spans="1:10" ht="36.75" customHeight="1">
      <c r="A75" s="124"/>
      <c r="B75" s="129" t="s">
        <v>105</v>
      </c>
      <c r="C75" s="300" t="s">
        <v>106</v>
      </c>
      <c r="D75" s="301"/>
      <c r="E75" s="301"/>
      <c r="F75" s="135" t="s">
        <v>107</v>
      </c>
      <c r="G75" s="136"/>
      <c r="H75" s="136"/>
      <c r="I75" s="136">
        <f>'1 1 Pol'!G267</f>
        <v>0</v>
      </c>
      <c r="J75" s="133" t="str">
        <f>IF(I77=0,"",I75/I77*100)</f>
        <v/>
      </c>
    </row>
    <row r="76" spans="1:10" ht="36.75" customHeight="1">
      <c r="A76" s="124"/>
      <c r="B76" s="129" t="s">
        <v>108</v>
      </c>
      <c r="C76" s="300" t="s">
        <v>29</v>
      </c>
      <c r="D76" s="301"/>
      <c r="E76" s="301"/>
      <c r="F76" s="135" t="s">
        <v>108</v>
      </c>
      <c r="G76" s="136"/>
      <c r="H76" s="136"/>
      <c r="I76" s="136">
        <f>'1 1 Pol'!G274</f>
        <v>0</v>
      </c>
      <c r="J76" s="133" t="str">
        <f>IF(I77=0,"",I76/I77*100)</f>
        <v/>
      </c>
    </row>
    <row r="77" spans="1:10" ht="25.5" customHeight="1">
      <c r="A77" s="125"/>
      <c r="B77" s="130" t="s">
        <v>1</v>
      </c>
      <c r="C77" s="131"/>
      <c r="D77" s="132"/>
      <c r="E77" s="132"/>
      <c r="F77" s="137"/>
      <c r="G77" s="138"/>
      <c r="H77" s="138"/>
      <c r="I77" s="138">
        <f>SUM(I49:I76)</f>
        <v>0</v>
      </c>
      <c r="J77" s="134">
        <f>SUM(J49:J76)</f>
        <v>0</v>
      </c>
    </row>
    <row r="78" spans="1:10">
      <c r="F78" s="87"/>
      <c r="G78" s="87"/>
      <c r="H78" s="87"/>
      <c r="I78" s="87"/>
      <c r="J78" s="88"/>
    </row>
    <row r="79" spans="1:10">
      <c r="F79" s="87"/>
      <c r="G79" s="87"/>
      <c r="H79" s="87"/>
      <c r="I79" s="87"/>
      <c r="J79" s="88"/>
    </row>
    <row r="80" spans="1:10">
      <c r="F80" s="87"/>
      <c r="G80" s="87"/>
      <c r="H80" s="87"/>
      <c r="I80" s="87"/>
      <c r="J80"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3">
    <mergeCell ref="C75:E75"/>
    <mergeCell ref="C76:E76"/>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B42:E42"/>
    <mergeCell ref="C49:E49"/>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302" t="s">
        <v>7</v>
      </c>
      <c r="B1" s="302"/>
      <c r="C1" s="303"/>
      <c r="D1" s="302"/>
      <c r="E1" s="302"/>
      <c r="F1" s="302"/>
      <c r="G1" s="302"/>
    </row>
    <row r="2" spans="1:7" ht="24.9" customHeight="1">
      <c r="A2" s="50" t="s">
        <v>8</v>
      </c>
      <c r="B2" s="49"/>
      <c r="C2" s="304"/>
      <c r="D2" s="304"/>
      <c r="E2" s="304"/>
      <c r="F2" s="304"/>
      <c r="G2" s="305"/>
    </row>
    <row r="3" spans="1:7" ht="24.9" customHeight="1">
      <c r="A3" s="50" t="s">
        <v>9</v>
      </c>
      <c r="B3" s="49"/>
      <c r="C3" s="304"/>
      <c r="D3" s="304"/>
      <c r="E3" s="304"/>
      <c r="F3" s="304"/>
      <c r="G3" s="305"/>
    </row>
    <row r="4" spans="1:7" ht="24.9" customHeight="1">
      <c r="A4" s="50" t="s">
        <v>10</v>
      </c>
      <c r="B4" s="49"/>
      <c r="C4" s="304"/>
      <c r="D4" s="304"/>
      <c r="E4" s="304"/>
      <c r="F4" s="304"/>
      <c r="G4" s="305"/>
    </row>
    <row r="5" spans="1:7">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1"/>
  <sheetViews>
    <sheetView view="pageBreakPreview" zoomScaleSheetLayoutView="100" workbookViewId="0">
      <pane ySplit="7" topLeftCell="A293" activePane="bottomLeft" state="frozen"/>
      <selection pane="bottomLeft" activeCell="C6" sqref="C6"/>
    </sheetView>
  </sheetViews>
  <sheetFormatPr defaultRowHeight="13.2" outlineLevelRow="1"/>
  <cols>
    <col min="1" max="1" width="3.44140625" customWidth="1"/>
    <col min="2" max="2" width="12.6640625" style="122" customWidth="1"/>
    <col min="3" max="3" width="38.33203125" style="122" customWidth="1"/>
    <col min="4" max="4" width="4.88671875" customWidth="1"/>
    <col min="5" max="5" width="10.6640625" customWidth="1"/>
    <col min="6" max="6" width="9.88671875" customWidth="1"/>
    <col min="7" max="7" width="12.77734375" customWidth="1"/>
    <col min="8" max="13" width="0" hidden="1" customWidth="1"/>
    <col min="16" max="24" width="0" hidden="1" customWidth="1"/>
    <col min="29" max="29" width="0" hidden="1" customWidth="1"/>
    <col min="31" max="41" width="0" hidden="1" customWidth="1"/>
  </cols>
  <sheetData>
    <row r="1" spans="1:60" ht="15.75" customHeight="1">
      <c r="A1" s="332" t="s">
        <v>7</v>
      </c>
      <c r="B1" s="332"/>
      <c r="C1" s="332"/>
      <c r="D1" s="332"/>
      <c r="E1" s="332"/>
      <c r="F1" s="332"/>
      <c r="G1" s="332"/>
      <c r="AG1" t="s">
        <v>110</v>
      </c>
    </row>
    <row r="2" spans="1:60" ht="25.05" customHeight="1">
      <c r="A2" s="140" t="s">
        <v>8</v>
      </c>
      <c r="B2" s="49" t="s">
        <v>47</v>
      </c>
      <c r="C2" s="333" t="s">
        <v>48</v>
      </c>
      <c r="D2" s="334"/>
      <c r="E2" s="334"/>
      <c r="F2" s="334"/>
      <c r="G2" s="335"/>
      <c r="AG2" t="s">
        <v>111</v>
      </c>
    </row>
    <row r="3" spans="1:60" ht="25.05" customHeight="1">
      <c r="A3" s="140" t="s">
        <v>9</v>
      </c>
      <c r="B3" s="49" t="s">
        <v>43</v>
      </c>
      <c r="C3" s="333" t="s">
        <v>44</v>
      </c>
      <c r="D3" s="334"/>
      <c r="E3" s="334"/>
      <c r="F3" s="334"/>
      <c r="G3" s="335"/>
      <c r="AC3" s="122" t="s">
        <v>111</v>
      </c>
      <c r="AG3" t="s">
        <v>112</v>
      </c>
    </row>
    <row r="4" spans="1:60" ht="25.05" customHeight="1">
      <c r="A4" s="141" t="s">
        <v>10</v>
      </c>
      <c r="B4" s="142" t="s">
        <v>43</v>
      </c>
      <c r="C4" s="336" t="s">
        <v>44</v>
      </c>
      <c r="D4" s="337"/>
      <c r="E4" s="337"/>
      <c r="F4" s="337"/>
      <c r="G4" s="338"/>
      <c r="AG4" t="s">
        <v>113</v>
      </c>
    </row>
    <row r="5" spans="1:60">
      <c r="D5" s="10"/>
    </row>
    <row r="6" spans="1:60" ht="39.6">
      <c r="A6" s="144" t="s">
        <v>114</v>
      </c>
      <c r="B6" s="146" t="s">
        <v>115</v>
      </c>
      <c r="C6" s="146" t="s">
        <v>116</v>
      </c>
      <c r="D6" s="145" t="s">
        <v>117</v>
      </c>
      <c r="E6" s="144" t="s">
        <v>118</v>
      </c>
      <c r="F6" s="143" t="s">
        <v>119</v>
      </c>
      <c r="G6" s="144" t="s">
        <v>31</v>
      </c>
      <c r="H6" s="147" t="s">
        <v>32</v>
      </c>
      <c r="I6" s="147" t="s">
        <v>120</v>
      </c>
      <c r="J6" s="147" t="s">
        <v>33</v>
      </c>
      <c r="K6" s="147" t="s">
        <v>121</v>
      </c>
      <c r="L6" s="147" t="s">
        <v>122</v>
      </c>
      <c r="M6" s="147" t="s">
        <v>123</v>
      </c>
      <c r="N6" s="147" t="s">
        <v>124</v>
      </c>
      <c r="O6" s="147" t="s">
        <v>125</v>
      </c>
      <c r="P6" s="147" t="s">
        <v>126</v>
      </c>
      <c r="Q6" s="147" t="s">
        <v>127</v>
      </c>
      <c r="R6" s="147" t="s">
        <v>128</v>
      </c>
      <c r="S6" s="147" t="s">
        <v>129</v>
      </c>
      <c r="T6" s="147" t="s">
        <v>130</v>
      </c>
      <c r="U6" s="147" t="s">
        <v>131</v>
      </c>
      <c r="V6" s="147" t="s">
        <v>132</v>
      </c>
      <c r="W6" s="147" t="s">
        <v>133</v>
      </c>
      <c r="X6" s="147" t="s">
        <v>134</v>
      </c>
    </row>
    <row r="7" spans="1:60" hidden="1">
      <c r="A7" s="3"/>
      <c r="B7" s="4"/>
      <c r="C7" s="4"/>
      <c r="D7" s="6"/>
      <c r="E7" s="149"/>
      <c r="F7" s="150"/>
      <c r="G7" s="150"/>
      <c r="H7" s="150"/>
      <c r="I7" s="150"/>
      <c r="J7" s="150"/>
      <c r="K7" s="150"/>
      <c r="L7" s="150"/>
      <c r="M7" s="150"/>
      <c r="N7" s="150"/>
      <c r="O7" s="150"/>
      <c r="P7" s="150"/>
      <c r="Q7" s="150"/>
      <c r="R7" s="150"/>
      <c r="S7" s="150"/>
      <c r="T7" s="150"/>
      <c r="U7" s="150"/>
      <c r="V7" s="150"/>
      <c r="W7" s="150"/>
      <c r="X7" s="150"/>
    </row>
    <row r="8" spans="1:60">
      <c r="A8" s="168" t="s">
        <v>135</v>
      </c>
      <c r="B8" s="169" t="s">
        <v>43</v>
      </c>
      <c r="C8" s="190" t="s">
        <v>54</v>
      </c>
      <c r="D8" s="170"/>
      <c r="E8" s="171"/>
      <c r="F8" s="172"/>
      <c r="G8" s="172">
        <f>SUMIF(AG9:AG53,"&lt;&gt;NOR",G9:G53)</f>
        <v>0</v>
      </c>
      <c r="H8" s="172"/>
      <c r="I8" s="172">
        <f>SUM(I9:I53)</f>
        <v>0</v>
      </c>
      <c r="J8" s="172"/>
      <c r="K8" s="172">
        <f>SUM(K9:K53)</f>
        <v>0</v>
      </c>
      <c r="L8" s="172"/>
      <c r="M8" s="172">
        <f>SUM(M9:M53)</f>
        <v>0</v>
      </c>
      <c r="N8" s="172"/>
      <c r="O8" s="173">
        <f>SUM(O9:O53)</f>
        <v>0</v>
      </c>
      <c r="P8" s="167"/>
      <c r="Q8" s="167">
        <f>SUM(Q9:Q53)</f>
        <v>2.36</v>
      </c>
      <c r="R8" s="167"/>
      <c r="S8" s="167"/>
      <c r="T8" s="167"/>
      <c r="U8" s="167"/>
      <c r="V8" s="167">
        <f>SUM(V9:V53)</f>
        <v>15.44</v>
      </c>
      <c r="W8" s="167"/>
      <c r="X8" s="167"/>
      <c r="AG8" t="s">
        <v>136</v>
      </c>
    </row>
    <row r="9" spans="1:60" outlineLevel="1">
      <c r="A9" s="174">
        <v>1</v>
      </c>
      <c r="B9" s="175" t="s">
        <v>137</v>
      </c>
      <c r="C9" s="191" t="s">
        <v>138</v>
      </c>
      <c r="D9" s="176" t="s">
        <v>139</v>
      </c>
      <c r="E9" s="177">
        <v>2.673</v>
      </c>
      <c r="F9" s="178"/>
      <c r="G9" s="179">
        <f>ROUND(E9*F9,2)</f>
        <v>0</v>
      </c>
      <c r="H9" s="178"/>
      <c r="I9" s="179">
        <f>ROUND(E9*H9,2)</f>
        <v>0</v>
      </c>
      <c r="J9" s="178"/>
      <c r="K9" s="179">
        <f>ROUND(E9*J9,2)</f>
        <v>0</v>
      </c>
      <c r="L9" s="179">
        <v>15</v>
      </c>
      <c r="M9" s="179">
        <f>G9*(1+L9/100)</f>
        <v>0</v>
      </c>
      <c r="N9" s="179">
        <v>0</v>
      </c>
      <c r="O9" s="180">
        <f>ROUND(E9*N9,2)</f>
        <v>0</v>
      </c>
      <c r="P9" s="158">
        <v>0</v>
      </c>
      <c r="Q9" s="158">
        <f>ROUND(E9*P9,2)</f>
        <v>0</v>
      </c>
      <c r="R9" s="158"/>
      <c r="S9" s="158" t="s">
        <v>140</v>
      </c>
      <c r="T9" s="158" t="s">
        <v>141</v>
      </c>
      <c r="U9" s="158">
        <v>1.4999999999999999E-2</v>
      </c>
      <c r="V9" s="158">
        <f>ROUND(E9*U9,2)</f>
        <v>0.04</v>
      </c>
      <c r="W9" s="158"/>
      <c r="X9" s="158" t="s">
        <v>142</v>
      </c>
      <c r="Y9" s="148"/>
      <c r="Z9" s="148"/>
      <c r="AA9" s="148"/>
      <c r="AB9" s="148"/>
      <c r="AC9" s="148"/>
      <c r="AD9" s="148"/>
      <c r="AE9" s="148"/>
      <c r="AF9" s="148"/>
      <c r="AG9" s="148" t="s">
        <v>143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c r="A10" s="155"/>
      <c r="B10" s="156"/>
      <c r="C10" s="192" t="s">
        <v>144</v>
      </c>
      <c r="D10" s="160"/>
      <c r="E10" s="161">
        <v>2.673</v>
      </c>
      <c r="F10" s="158"/>
      <c r="G10" s="158"/>
      <c r="H10" s="158"/>
      <c r="I10" s="158"/>
      <c r="J10" s="158"/>
      <c r="K10" s="158"/>
      <c r="L10" s="158"/>
      <c r="M10" s="158"/>
      <c r="N10" s="158"/>
      <c r="O10" s="158"/>
      <c r="P10" s="158"/>
      <c r="Q10" s="158"/>
      <c r="R10" s="158"/>
      <c r="S10" s="158"/>
      <c r="T10" s="158"/>
      <c r="U10" s="158"/>
      <c r="V10" s="158"/>
      <c r="W10" s="158"/>
      <c r="X10" s="158"/>
      <c r="Y10" s="148"/>
      <c r="Z10" s="148"/>
      <c r="AA10" s="148"/>
      <c r="AB10" s="148"/>
      <c r="AC10" s="148"/>
      <c r="AD10" s="148"/>
      <c r="AE10" s="148"/>
      <c r="AF10" s="148"/>
      <c r="AG10" s="148" t="s">
        <v>145</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c r="A11" s="174">
        <v>2</v>
      </c>
      <c r="B11" s="175" t="s">
        <v>146</v>
      </c>
      <c r="C11" s="191" t="s">
        <v>147</v>
      </c>
      <c r="D11" s="176" t="s">
        <v>148</v>
      </c>
      <c r="E11" s="177">
        <v>10.5</v>
      </c>
      <c r="F11" s="178"/>
      <c r="G11" s="179">
        <f>ROUND(E11*F11,2)</f>
        <v>0</v>
      </c>
      <c r="H11" s="178"/>
      <c r="I11" s="179">
        <f>ROUND(E11*H11,2)</f>
        <v>0</v>
      </c>
      <c r="J11" s="178"/>
      <c r="K11" s="179">
        <f>ROUND(E11*J11,2)</f>
        <v>0</v>
      </c>
      <c r="L11" s="179">
        <v>15</v>
      </c>
      <c r="M11" s="179">
        <f>G11*(1+L11/100)</f>
        <v>0</v>
      </c>
      <c r="N11" s="179">
        <v>0</v>
      </c>
      <c r="O11" s="180">
        <f>ROUND(E11*N11,2)</f>
        <v>0</v>
      </c>
      <c r="P11" s="158">
        <v>0.22500000000000001</v>
      </c>
      <c r="Q11" s="158">
        <f>ROUND(E11*P11,2)</f>
        <v>2.36</v>
      </c>
      <c r="R11" s="158"/>
      <c r="S11" s="158" t="s">
        <v>140</v>
      </c>
      <c r="T11" s="158" t="s">
        <v>141</v>
      </c>
      <c r="U11" s="158">
        <v>0.14199999999999999</v>
      </c>
      <c r="V11" s="158">
        <f>ROUND(E11*U11,2)</f>
        <v>1.49</v>
      </c>
      <c r="W11" s="158"/>
      <c r="X11" s="158" t="s">
        <v>142</v>
      </c>
      <c r="Y11" s="148"/>
      <c r="Z11" s="148"/>
      <c r="AA11" s="148"/>
      <c r="AB11" s="148"/>
      <c r="AC11" s="148"/>
      <c r="AD11" s="148"/>
      <c r="AE11" s="148"/>
      <c r="AF11" s="148"/>
      <c r="AG11" s="148" t="s">
        <v>143</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c r="A12" s="155"/>
      <c r="B12" s="156"/>
      <c r="C12" s="192" t="s">
        <v>149</v>
      </c>
      <c r="D12" s="160"/>
      <c r="E12" s="161">
        <v>10.5</v>
      </c>
      <c r="F12" s="158"/>
      <c r="G12" s="158"/>
      <c r="H12" s="158"/>
      <c r="I12" s="158"/>
      <c r="J12" s="158"/>
      <c r="K12" s="158"/>
      <c r="L12" s="158"/>
      <c r="M12" s="158"/>
      <c r="N12" s="158"/>
      <c r="O12" s="158"/>
      <c r="P12" s="158"/>
      <c r="Q12" s="158"/>
      <c r="R12" s="158"/>
      <c r="S12" s="158"/>
      <c r="T12" s="158"/>
      <c r="U12" s="158"/>
      <c r="V12" s="158"/>
      <c r="W12" s="158"/>
      <c r="X12" s="158"/>
      <c r="Y12" s="148"/>
      <c r="Z12" s="148"/>
      <c r="AA12" s="148"/>
      <c r="AB12" s="148"/>
      <c r="AC12" s="148"/>
      <c r="AD12" s="148"/>
      <c r="AE12" s="148"/>
      <c r="AF12" s="148"/>
      <c r="AG12" s="148" t="s">
        <v>145</v>
      </c>
      <c r="AH12" s="148">
        <v>0</v>
      </c>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c r="A13" s="174">
        <v>3</v>
      </c>
      <c r="B13" s="175" t="s">
        <v>150</v>
      </c>
      <c r="C13" s="191" t="s">
        <v>151</v>
      </c>
      <c r="D13" s="176" t="s">
        <v>139</v>
      </c>
      <c r="E13" s="177">
        <v>2.1</v>
      </c>
      <c r="F13" s="178"/>
      <c r="G13" s="179">
        <f>ROUND(E13*F13,2)</f>
        <v>0</v>
      </c>
      <c r="H13" s="178"/>
      <c r="I13" s="179">
        <f>ROUND(E13*H13,2)</f>
        <v>0</v>
      </c>
      <c r="J13" s="178"/>
      <c r="K13" s="179">
        <f>ROUND(E13*J13,2)</f>
        <v>0</v>
      </c>
      <c r="L13" s="179">
        <v>15</v>
      </c>
      <c r="M13" s="179">
        <f>G13*(1+L13/100)</f>
        <v>0</v>
      </c>
      <c r="N13" s="179">
        <v>0</v>
      </c>
      <c r="O13" s="180">
        <f>ROUND(E13*N13,2)</f>
        <v>0</v>
      </c>
      <c r="P13" s="158">
        <v>0</v>
      </c>
      <c r="Q13" s="158">
        <f>ROUND(E13*P13,2)</f>
        <v>0</v>
      </c>
      <c r="R13" s="158"/>
      <c r="S13" s="158" t="s">
        <v>140</v>
      </c>
      <c r="T13" s="158" t="s">
        <v>141</v>
      </c>
      <c r="U13" s="158">
        <v>9.2999999999999999E-2</v>
      </c>
      <c r="V13" s="158">
        <f>ROUND(E13*U13,2)</f>
        <v>0.2</v>
      </c>
      <c r="W13" s="158"/>
      <c r="X13" s="158" t="s">
        <v>142</v>
      </c>
      <c r="Y13" s="148"/>
      <c r="Z13" s="148"/>
      <c r="AA13" s="148"/>
      <c r="AB13" s="148"/>
      <c r="AC13" s="148"/>
      <c r="AD13" s="148"/>
      <c r="AE13" s="148"/>
      <c r="AF13" s="148"/>
      <c r="AG13" s="148" t="s">
        <v>152</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c r="A14" s="155"/>
      <c r="B14" s="156"/>
      <c r="C14" s="192" t="s">
        <v>153</v>
      </c>
      <c r="D14" s="160"/>
      <c r="E14" s="161">
        <v>2.1</v>
      </c>
      <c r="F14" s="158"/>
      <c r="G14" s="158"/>
      <c r="H14" s="158"/>
      <c r="I14" s="158"/>
      <c r="J14" s="158"/>
      <c r="K14" s="158"/>
      <c r="L14" s="158"/>
      <c r="M14" s="158"/>
      <c r="N14" s="158"/>
      <c r="O14" s="158"/>
      <c r="P14" s="158"/>
      <c r="Q14" s="158"/>
      <c r="R14" s="158"/>
      <c r="S14" s="158"/>
      <c r="T14" s="158"/>
      <c r="U14" s="158"/>
      <c r="V14" s="158"/>
      <c r="W14" s="158"/>
      <c r="X14" s="158"/>
      <c r="Y14" s="148"/>
      <c r="Z14" s="148"/>
      <c r="AA14" s="148"/>
      <c r="AB14" s="148"/>
      <c r="AC14" s="148"/>
      <c r="AD14" s="148"/>
      <c r="AE14" s="148"/>
      <c r="AF14" s="148"/>
      <c r="AG14" s="148" t="s">
        <v>145</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c r="A15" s="174">
        <v>4</v>
      </c>
      <c r="B15" s="175" t="s">
        <v>154</v>
      </c>
      <c r="C15" s="191" t="s">
        <v>155</v>
      </c>
      <c r="D15" s="176" t="s">
        <v>139</v>
      </c>
      <c r="E15" s="177">
        <v>11.26055</v>
      </c>
      <c r="F15" s="178"/>
      <c r="G15" s="179">
        <f>ROUND(E15*F15,2)</f>
        <v>0</v>
      </c>
      <c r="H15" s="178"/>
      <c r="I15" s="179">
        <f>ROUND(E15*H15,2)</f>
        <v>0</v>
      </c>
      <c r="J15" s="178"/>
      <c r="K15" s="179">
        <f>ROUND(E15*J15,2)</f>
        <v>0</v>
      </c>
      <c r="L15" s="179">
        <v>15</v>
      </c>
      <c r="M15" s="179">
        <f>G15*(1+L15/100)</f>
        <v>0</v>
      </c>
      <c r="N15" s="179">
        <v>0</v>
      </c>
      <c r="O15" s="180">
        <f>ROUND(E15*N15,2)</f>
        <v>0</v>
      </c>
      <c r="P15" s="158">
        <v>0</v>
      </c>
      <c r="Q15" s="158">
        <f>ROUND(E15*P15,2)</f>
        <v>0</v>
      </c>
      <c r="R15" s="158"/>
      <c r="S15" s="158" t="s">
        <v>140</v>
      </c>
      <c r="T15" s="158" t="s">
        <v>141</v>
      </c>
      <c r="U15" s="158">
        <v>0.36499999999999999</v>
      </c>
      <c r="V15" s="158">
        <f>ROUND(E15*U15,2)</f>
        <v>4.1100000000000003</v>
      </c>
      <c r="W15" s="158"/>
      <c r="X15" s="158" t="s">
        <v>142</v>
      </c>
      <c r="Y15" s="148"/>
      <c r="Z15" s="148"/>
      <c r="AA15" s="148"/>
      <c r="AB15" s="148"/>
      <c r="AC15" s="148"/>
      <c r="AD15" s="148"/>
      <c r="AE15" s="148"/>
      <c r="AF15" s="148"/>
      <c r="AG15" s="148" t="s">
        <v>143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c r="A16" s="155"/>
      <c r="B16" s="156"/>
      <c r="C16" s="192" t="s">
        <v>156</v>
      </c>
      <c r="D16" s="160"/>
      <c r="E16" s="161">
        <v>4.62</v>
      </c>
      <c r="F16" s="158"/>
      <c r="G16" s="158"/>
      <c r="H16" s="158"/>
      <c r="I16" s="158"/>
      <c r="J16" s="158"/>
      <c r="K16" s="158"/>
      <c r="L16" s="158"/>
      <c r="M16" s="158"/>
      <c r="N16" s="158"/>
      <c r="O16" s="158"/>
      <c r="P16" s="158"/>
      <c r="Q16" s="158"/>
      <c r="R16" s="158"/>
      <c r="S16" s="158"/>
      <c r="T16" s="158"/>
      <c r="U16" s="158"/>
      <c r="V16" s="158"/>
      <c r="W16" s="158"/>
      <c r="X16" s="158"/>
      <c r="Y16" s="148"/>
      <c r="Z16" s="148"/>
      <c r="AA16" s="148"/>
      <c r="AB16" s="148"/>
      <c r="AC16" s="148"/>
      <c r="AD16" s="148"/>
      <c r="AE16" s="148"/>
      <c r="AF16" s="148"/>
      <c r="AG16" s="148" t="s">
        <v>145</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c r="A17" s="155"/>
      <c r="B17" s="156"/>
      <c r="C17" s="192" t="s">
        <v>157</v>
      </c>
      <c r="D17" s="160"/>
      <c r="E17" s="161">
        <v>5.2405499999999998</v>
      </c>
      <c r="F17" s="158"/>
      <c r="G17" s="158"/>
      <c r="H17" s="158"/>
      <c r="I17" s="158"/>
      <c r="J17" s="158"/>
      <c r="K17" s="158"/>
      <c r="L17" s="158"/>
      <c r="M17" s="158"/>
      <c r="N17" s="158"/>
      <c r="O17" s="158"/>
      <c r="P17" s="158"/>
      <c r="Q17" s="158"/>
      <c r="R17" s="158"/>
      <c r="S17" s="158"/>
      <c r="T17" s="158"/>
      <c r="U17" s="158"/>
      <c r="V17" s="158"/>
      <c r="W17" s="158"/>
      <c r="X17" s="158"/>
      <c r="Y17" s="148"/>
      <c r="Z17" s="148"/>
      <c r="AA17" s="148"/>
      <c r="AB17" s="148"/>
      <c r="AC17" s="148"/>
      <c r="AD17" s="148"/>
      <c r="AE17" s="148"/>
      <c r="AF17" s="148"/>
      <c r="AG17" s="148" t="s">
        <v>145</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c r="A18" s="155"/>
      <c r="B18" s="156"/>
      <c r="C18" s="192" t="s">
        <v>158</v>
      </c>
      <c r="D18" s="160"/>
      <c r="E18" s="161">
        <v>1.4</v>
      </c>
      <c r="F18" s="158"/>
      <c r="G18" s="158"/>
      <c r="H18" s="158"/>
      <c r="I18" s="158"/>
      <c r="J18" s="158"/>
      <c r="K18" s="158"/>
      <c r="L18" s="158"/>
      <c r="M18" s="158"/>
      <c r="N18" s="158"/>
      <c r="O18" s="158"/>
      <c r="P18" s="158"/>
      <c r="Q18" s="158"/>
      <c r="R18" s="158"/>
      <c r="S18" s="158"/>
      <c r="T18" s="158"/>
      <c r="U18" s="158"/>
      <c r="V18" s="158"/>
      <c r="W18" s="158"/>
      <c r="X18" s="158"/>
      <c r="Y18" s="148"/>
      <c r="Z18" s="148"/>
      <c r="AA18" s="148"/>
      <c r="AB18" s="148"/>
      <c r="AC18" s="148"/>
      <c r="AD18" s="148"/>
      <c r="AE18" s="148"/>
      <c r="AF18" s="148"/>
      <c r="AG18" s="148" t="s">
        <v>145</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c r="A19" s="174">
        <v>5</v>
      </c>
      <c r="B19" s="175" t="s">
        <v>159</v>
      </c>
      <c r="C19" s="191" t="s">
        <v>160</v>
      </c>
      <c r="D19" s="176" t="s">
        <v>139</v>
      </c>
      <c r="E19" s="177">
        <v>13.512</v>
      </c>
      <c r="F19" s="178"/>
      <c r="G19" s="179">
        <f>ROUND(E19*F19,2)</f>
        <v>0</v>
      </c>
      <c r="H19" s="178"/>
      <c r="I19" s="179">
        <f>ROUND(E19*H19,2)</f>
        <v>0</v>
      </c>
      <c r="J19" s="178"/>
      <c r="K19" s="179">
        <f>ROUND(E19*J19,2)</f>
        <v>0</v>
      </c>
      <c r="L19" s="179">
        <v>15</v>
      </c>
      <c r="M19" s="179">
        <f>G19*(1+L19/100)</f>
        <v>0</v>
      </c>
      <c r="N19" s="179">
        <v>0</v>
      </c>
      <c r="O19" s="180">
        <f>ROUND(E19*N19,2)</f>
        <v>0</v>
      </c>
      <c r="P19" s="158">
        <v>0</v>
      </c>
      <c r="Q19" s="158">
        <f>ROUND(E19*P19,2)</f>
        <v>0</v>
      </c>
      <c r="R19" s="158"/>
      <c r="S19" s="158" t="s">
        <v>140</v>
      </c>
      <c r="T19" s="158" t="s">
        <v>141</v>
      </c>
      <c r="U19" s="158">
        <v>1.0999999999999999E-2</v>
      </c>
      <c r="V19" s="158">
        <f>ROUND(E19*U19,2)</f>
        <v>0.15</v>
      </c>
      <c r="W19" s="158"/>
      <c r="X19" s="158" t="s">
        <v>142</v>
      </c>
      <c r="Y19" s="148"/>
      <c r="Z19" s="148"/>
      <c r="AA19" s="148"/>
      <c r="AB19" s="148"/>
      <c r="AC19" s="148"/>
      <c r="AD19" s="148"/>
      <c r="AE19" s="148"/>
      <c r="AF19" s="148"/>
      <c r="AG19" s="148" t="s">
        <v>152</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c r="A20" s="155"/>
      <c r="B20" s="156"/>
      <c r="C20" s="193" t="s">
        <v>161</v>
      </c>
      <c r="D20" s="162"/>
      <c r="E20" s="163"/>
      <c r="F20" s="158"/>
      <c r="G20" s="158"/>
      <c r="H20" s="158"/>
      <c r="I20" s="158"/>
      <c r="J20" s="158"/>
      <c r="K20" s="158"/>
      <c r="L20" s="158"/>
      <c r="M20" s="158"/>
      <c r="N20" s="158"/>
      <c r="O20" s="158"/>
      <c r="P20" s="158"/>
      <c r="Q20" s="158"/>
      <c r="R20" s="158"/>
      <c r="S20" s="158"/>
      <c r="T20" s="158"/>
      <c r="U20" s="158"/>
      <c r="V20" s="158"/>
      <c r="W20" s="158"/>
      <c r="X20" s="158"/>
      <c r="Y20" s="148"/>
      <c r="Z20" s="148"/>
      <c r="AA20" s="148"/>
      <c r="AB20" s="148"/>
      <c r="AC20" s="148"/>
      <c r="AD20" s="148"/>
      <c r="AE20" s="148"/>
      <c r="AF20" s="148"/>
      <c r="AG20" s="148" t="s">
        <v>145</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ht="20.399999999999999" outlineLevel="1">
      <c r="A21" s="155"/>
      <c r="B21" s="156"/>
      <c r="C21" s="194" t="s">
        <v>162</v>
      </c>
      <c r="D21" s="162"/>
      <c r="E21" s="163">
        <v>4.62</v>
      </c>
      <c r="F21" s="158"/>
      <c r="G21" s="158"/>
      <c r="H21" s="158"/>
      <c r="I21" s="158"/>
      <c r="J21" s="158"/>
      <c r="K21" s="158"/>
      <c r="L21" s="158"/>
      <c r="M21" s="158"/>
      <c r="N21" s="158"/>
      <c r="O21" s="158"/>
      <c r="P21" s="158"/>
      <c r="Q21" s="158"/>
      <c r="R21" s="158"/>
      <c r="S21" s="158"/>
      <c r="T21" s="158"/>
      <c r="U21" s="158"/>
      <c r="V21" s="158"/>
      <c r="W21" s="158"/>
      <c r="X21" s="158"/>
      <c r="Y21" s="148"/>
      <c r="Z21" s="148"/>
      <c r="AA21" s="148"/>
      <c r="AB21" s="148"/>
      <c r="AC21" s="148"/>
      <c r="AD21" s="148"/>
      <c r="AE21" s="148"/>
      <c r="AF21" s="148"/>
      <c r="AG21" s="148" t="s">
        <v>145</v>
      </c>
      <c r="AH21" s="148">
        <v>2</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c r="A22" s="155"/>
      <c r="B22" s="156"/>
      <c r="C22" s="194" t="s">
        <v>163</v>
      </c>
      <c r="D22" s="162"/>
      <c r="E22" s="163">
        <v>5.2405499999999998</v>
      </c>
      <c r="F22" s="158"/>
      <c r="G22" s="158"/>
      <c r="H22" s="158"/>
      <c r="I22" s="158"/>
      <c r="J22" s="158"/>
      <c r="K22" s="158"/>
      <c r="L22" s="158"/>
      <c r="M22" s="158"/>
      <c r="N22" s="158"/>
      <c r="O22" s="158"/>
      <c r="P22" s="158"/>
      <c r="Q22" s="158"/>
      <c r="R22" s="158"/>
      <c r="S22" s="158"/>
      <c r="T22" s="158"/>
      <c r="U22" s="158"/>
      <c r="V22" s="158"/>
      <c r="W22" s="158"/>
      <c r="X22" s="158"/>
      <c r="Y22" s="148"/>
      <c r="Z22" s="148"/>
      <c r="AA22" s="148"/>
      <c r="AB22" s="148"/>
      <c r="AC22" s="148"/>
      <c r="AD22" s="148"/>
      <c r="AE22" s="148"/>
      <c r="AF22" s="148"/>
      <c r="AG22" s="148" t="s">
        <v>145</v>
      </c>
      <c r="AH22" s="148">
        <v>2</v>
      </c>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c r="A23" s="155"/>
      <c r="B23" s="156"/>
      <c r="C23" s="194" t="s">
        <v>164</v>
      </c>
      <c r="D23" s="162"/>
      <c r="E23" s="163">
        <v>1.4</v>
      </c>
      <c r="F23" s="158"/>
      <c r="G23" s="158"/>
      <c r="H23" s="158"/>
      <c r="I23" s="158"/>
      <c r="J23" s="158"/>
      <c r="K23" s="158"/>
      <c r="L23" s="158"/>
      <c r="M23" s="158"/>
      <c r="N23" s="158"/>
      <c r="O23" s="158"/>
      <c r="P23" s="158"/>
      <c r="Q23" s="158"/>
      <c r="R23" s="158"/>
      <c r="S23" s="158"/>
      <c r="T23" s="158"/>
      <c r="U23" s="158"/>
      <c r="V23" s="158"/>
      <c r="W23" s="158"/>
      <c r="X23" s="158"/>
      <c r="Y23" s="148"/>
      <c r="Z23" s="148"/>
      <c r="AA23" s="148"/>
      <c r="AB23" s="148"/>
      <c r="AC23" s="148"/>
      <c r="AD23" s="148"/>
      <c r="AE23" s="148"/>
      <c r="AF23" s="148"/>
      <c r="AG23" s="148" t="s">
        <v>145</v>
      </c>
      <c r="AH23" s="148">
        <v>2</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c r="A24" s="155"/>
      <c r="B24" s="156"/>
      <c r="C24" s="193" t="s">
        <v>165</v>
      </c>
      <c r="D24" s="162"/>
      <c r="E24" s="163"/>
      <c r="F24" s="158"/>
      <c r="G24" s="158"/>
      <c r="H24" s="158"/>
      <c r="I24" s="158"/>
      <c r="J24" s="158"/>
      <c r="K24" s="158"/>
      <c r="L24" s="158"/>
      <c r="M24" s="158"/>
      <c r="N24" s="158"/>
      <c r="O24" s="158"/>
      <c r="P24" s="158"/>
      <c r="Q24" s="158"/>
      <c r="R24" s="158"/>
      <c r="S24" s="158"/>
      <c r="T24" s="158"/>
      <c r="U24" s="158"/>
      <c r="V24" s="158"/>
      <c r="W24" s="158"/>
      <c r="X24" s="158"/>
      <c r="Y24" s="148"/>
      <c r="Z24" s="148"/>
      <c r="AA24" s="148"/>
      <c r="AB24" s="148"/>
      <c r="AC24" s="148"/>
      <c r="AD24" s="148"/>
      <c r="AE24" s="148"/>
      <c r="AF24" s="148"/>
      <c r="AG24" s="148" t="s">
        <v>145</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c r="A25" s="155"/>
      <c r="B25" s="156"/>
      <c r="C25" s="192" t="s">
        <v>166</v>
      </c>
      <c r="D25" s="160"/>
      <c r="E25" s="161">
        <v>13.512</v>
      </c>
      <c r="F25" s="158"/>
      <c r="G25" s="158"/>
      <c r="H25" s="158"/>
      <c r="I25" s="158"/>
      <c r="J25" s="158"/>
      <c r="K25" s="158"/>
      <c r="L25" s="158"/>
      <c r="M25" s="158"/>
      <c r="N25" s="158"/>
      <c r="O25" s="158"/>
      <c r="P25" s="158"/>
      <c r="Q25" s="158"/>
      <c r="R25" s="158"/>
      <c r="S25" s="158"/>
      <c r="T25" s="158"/>
      <c r="U25" s="158"/>
      <c r="V25" s="158"/>
      <c r="W25" s="158"/>
      <c r="X25" s="158"/>
      <c r="Y25" s="148"/>
      <c r="Z25" s="148"/>
      <c r="AA25" s="148"/>
      <c r="AB25" s="148"/>
      <c r="AC25" s="148"/>
      <c r="AD25" s="148"/>
      <c r="AE25" s="148"/>
      <c r="AF25" s="148"/>
      <c r="AG25" s="148" t="s">
        <v>145</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c r="A26" s="174">
        <v>6</v>
      </c>
      <c r="B26" s="175" t="s">
        <v>167</v>
      </c>
      <c r="C26" s="191" t="s">
        <v>168</v>
      </c>
      <c r="D26" s="176" t="s">
        <v>139</v>
      </c>
      <c r="E26" s="177">
        <v>13.512</v>
      </c>
      <c r="F26" s="178"/>
      <c r="G26" s="179">
        <f>ROUND(E26*F26,2)</f>
        <v>0</v>
      </c>
      <c r="H26" s="178"/>
      <c r="I26" s="179">
        <f>ROUND(E26*H26,2)</f>
        <v>0</v>
      </c>
      <c r="J26" s="178"/>
      <c r="K26" s="179">
        <f>ROUND(E26*J26,2)</f>
        <v>0</v>
      </c>
      <c r="L26" s="179">
        <v>15</v>
      </c>
      <c r="M26" s="179">
        <f>G26*(1+L26/100)</f>
        <v>0</v>
      </c>
      <c r="N26" s="179">
        <v>0</v>
      </c>
      <c r="O26" s="180">
        <f>ROUND(E26*N26,2)</f>
        <v>0</v>
      </c>
      <c r="P26" s="158">
        <v>0</v>
      </c>
      <c r="Q26" s="158">
        <f>ROUND(E26*P26,2)</f>
        <v>0</v>
      </c>
      <c r="R26" s="158"/>
      <c r="S26" s="158" t="s">
        <v>140</v>
      </c>
      <c r="T26" s="158" t="s">
        <v>141</v>
      </c>
      <c r="U26" s="158">
        <v>0.65200000000000002</v>
      </c>
      <c r="V26" s="158">
        <f>ROUND(E26*U26,2)</f>
        <v>8.81</v>
      </c>
      <c r="W26" s="158"/>
      <c r="X26" s="158" t="s">
        <v>142</v>
      </c>
      <c r="Y26" s="148"/>
      <c r="Z26" s="148"/>
      <c r="AA26" s="148"/>
      <c r="AB26" s="148"/>
      <c r="AC26" s="148"/>
      <c r="AD26" s="148"/>
      <c r="AE26" s="148"/>
      <c r="AF26" s="148"/>
      <c r="AG26" s="148" t="s">
        <v>143</v>
      </c>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c r="A27" s="155"/>
      <c r="B27" s="156"/>
      <c r="C27" s="193" t="s">
        <v>161</v>
      </c>
      <c r="D27" s="162"/>
      <c r="E27" s="163"/>
      <c r="F27" s="158"/>
      <c r="G27" s="158"/>
      <c r="H27" s="158"/>
      <c r="I27" s="158"/>
      <c r="J27" s="158"/>
      <c r="K27" s="158"/>
      <c r="L27" s="158"/>
      <c r="M27" s="158"/>
      <c r="N27" s="158"/>
      <c r="O27" s="158"/>
      <c r="P27" s="158"/>
      <c r="Q27" s="158"/>
      <c r="R27" s="158"/>
      <c r="S27" s="158"/>
      <c r="T27" s="158"/>
      <c r="U27" s="158"/>
      <c r="V27" s="158"/>
      <c r="W27" s="158"/>
      <c r="X27" s="158"/>
      <c r="Y27" s="148"/>
      <c r="Z27" s="148"/>
      <c r="AA27" s="148"/>
      <c r="AB27" s="148"/>
      <c r="AC27" s="148"/>
      <c r="AD27" s="148"/>
      <c r="AE27" s="148"/>
      <c r="AF27" s="148"/>
      <c r="AG27" s="148" t="s">
        <v>145</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ht="20.399999999999999" outlineLevel="1">
      <c r="A28" s="155"/>
      <c r="B28" s="156"/>
      <c r="C28" s="194" t="s">
        <v>162</v>
      </c>
      <c r="D28" s="162"/>
      <c r="E28" s="163">
        <v>4.62</v>
      </c>
      <c r="F28" s="158"/>
      <c r="G28" s="158"/>
      <c r="H28" s="158"/>
      <c r="I28" s="158"/>
      <c r="J28" s="158"/>
      <c r="K28" s="158"/>
      <c r="L28" s="158"/>
      <c r="M28" s="158"/>
      <c r="N28" s="158"/>
      <c r="O28" s="158"/>
      <c r="P28" s="158"/>
      <c r="Q28" s="158"/>
      <c r="R28" s="158"/>
      <c r="S28" s="158"/>
      <c r="T28" s="158"/>
      <c r="U28" s="158"/>
      <c r="V28" s="158"/>
      <c r="W28" s="158"/>
      <c r="X28" s="158"/>
      <c r="Y28" s="148"/>
      <c r="Z28" s="148"/>
      <c r="AA28" s="148"/>
      <c r="AB28" s="148"/>
      <c r="AC28" s="148"/>
      <c r="AD28" s="148"/>
      <c r="AE28" s="148"/>
      <c r="AF28" s="148"/>
      <c r="AG28" s="148" t="s">
        <v>145</v>
      </c>
      <c r="AH28" s="148">
        <v>2</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c r="A29" s="155"/>
      <c r="B29" s="156"/>
      <c r="C29" s="194" t="s">
        <v>163</v>
      </c>
      <c r="D29" s="162"/>
      <c r="E29" s="163">
        <v>5.2405499999999998</v>
      </c>
      <c r="F29" s="158"/>
      <c r="G29" s="158"/>
      <c r="H29" s="158"/>
      <c r="I29" s="158"/>
      <c r="J29" s="158"/>
      <c r="K29" s="158"/>
      <c r="L29" s="158"/>
      <c r="M29" s="158"/>
      <c r="N29" s="158"/>
      <c r="O29" s="158"/>
      <c r="P29" s="158"/>
      <c r="Q29" s="158"/>
      <c r="R29" s="158"/>
      <c r="S29" s="158"/>
      <c r="T29" s="158"/>
      <c r="U29" s="158"/>
      <c r="V29" s="158"/>
      <c r="W29" s="158"/>
      <c r="X29" s="158"/>
      <c r="Y29" s="148"/>
      <c r="Z29" s="148"/>
      <c r="AA29" s="148"/>
      <c r="AB29" s="148"/>
      <c r="AC29" s="148"/>
      <c r="AD29" s="148"/>
      <c r="AE29" s="148"/>
      <c r="AF29" s="148"/>
      <c r="AG29" s="148" t="s">
        <v>145</v>
      </c>
      <c r="AH29" s="148">
        <v>2</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c r="A30" s="155"/>
      <c r="B30" s="156"/>
      <c r="C30" s="194" t="s">
        <v>164</v>
      </c>
      <c r="D30" s="162"/>
      <c r="E30" s="163">
        <v>1.4</v>
      </c>
      <c r="F30" s="158"/>
      <c r="G30" s="158"/>
      <c r="H30" s="158"/>
      <c r="I30" s="158"/>
      <c r="J30" s="158"/>
      <c r="K30" s="158"/>
      <c r="L30" s="158"/>
      <c r="M30" s="158"/>
      <c r="N30" s="158"/>
      <c r="O30" s="158"/>
      <c r="P30" s="158"/>
      <c r="Q30" s="158"/>
      <c r="R30" s="158"/>
      <c r="S30" s="158"/>
      <c r="T30" s="158"/>
      <c r="U30" s="158"/>
      <c r="V30" s="158"/>
      <c r="W30" s="158"/>
      <c r="X30" s="158"/>
      <c r="Y30" s="148"/>
      <c r="Z30" s="148"/>
      <c r="AA30" s="148"/>
      <c r="AB30" s="148"/>
      <c r="AC30" s="148"/>
      <c r="AD30" s="148"/>
      <c r="AE30" s="148"/>
      <c r="AF30" s="148"/>
      <c r="AG30" s="148" t="s">
        <v>145</v>
      </c>
      <c r="AH30" s="148">
        <v>2</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c r="A31" s="155"/>
      <c r="B31" s="156"/>
      <c r="C31" s="194" t="s">
        <v>169</v>
      </c>
      <c r="D31" s="162"/>
      <c r="E31" s="163"/>
      <c r="F31" s="158"/>
      <c r="G31" s="158"/>
      <c r="H31" s="158"/>
      <c r="I31" s="158"/>
      <c r="J31" s="158"/>
      <c r="K31" s="158"/>
      <c r="L31" s="158"/>
      <c r="M31" s="158"/>
      <c r="N31" s="158"/>
      <c r="O31" s="158"/>
      <c r="P31" s="158"/>
      <c r="Q31" s="158"/>
      <c r="R31" s="158"/>
      <c r="S31" s="158"/>
      <c r="T31" s="158"/>
      <c r="U31" s="158"/>
      <c r="V31" s="158"/>
      <c r="W31" s="158"/>
      <c r="X31" s="158"/>
      <c r="Y31" s="148"/>
      <c r="Z31" s="148"/>
      <c r="AA31" s="148"/>
      <c r="AB31" s="148"/>
      <c r="AC31" s="148"/>
      <c r="AD31" s="148"/>
      <c r="AE31" s="148"/>
      <c r="AF31" s="148"/>
      <c r="AG31" s="148" t="s">
        <v>145</v>
      </c>
      <c r="AH31" s="148">
        <v>2</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c r="A32" s="155"/>
      <c r="B32" s="156"/>
      <c r="C32" s="193" t="s">
        <v>165</v>
      </c>
      <c r="D32" s="162"/>
      <c r="E32" s="163"/>
      <c r="F32" s="158"/>
      <c r="G32" s="158"/>
      <c r="H32" s="158"/>
      <c r="I32" s="158"/>
      <c r="J32" s="158"/>
      <c r="K32" s="158"/>
      <c r="L32" s="158"/>
      <c r="M32" s="158"/>
      <c r="N32" s="158"/>
      <c r="O32" s="158"/>
      <c r="P32" s="158"/>
      <c r="Q32" s="158"/>
      <c r="R32" s="158"/>
      <c r="S32" s="158"/>
      <c r="T32" s="158"/>
      <c r="U32" s="158"/>
      <c r="V32" s="158"/>
      <c r="W32" s="158"/>
      <c r="X32" s="158"/>
      <c r="Y32" s="148"/>
      <c r="Z32" s="148"/>
      <c r="AA32" s="148"/>
      <c r="AB32" s="148"/>
      <c r="AC32" s="148"/>
      <c r="AD32" s="148"/>
      <c r="AE32" s="148"/>
      <c r="AF32" s="148"/>
      <c r="AG32" s="148" t="s">
        <v>145</v>
      </c>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c r="A33" s="155"/>
      <c r="B33" s="156"/>
      <c r="C33" s="192" t="s">
        <v>166</v>
      </c>
      <c r="D33" s="160"/>
      <c r="E33" s="161">
        <v>13.512</v>
      </c>
      <c r="F33" s="158"/>
      <c r="G33" s="158"/>
      <c r="H33" s="158"/>
      <c r="I33" s="158"/>
      <c r="J33" s="158"/>
      <c r="K33" s="158"/>
      <c r="L33" s="158"/>
      <c r="M33" s="158"/>
      <c r="N33" s="158"/>
      <c r="O33" s="158"/>
      <c r="P33" s="158"/>
      <c r="Q33" s="158"/>
      <c r="R33" s="158"/>
      <c r="S33" s="158"/>
      <c r="T33" s="158"/>
      <c r="U33" s="158"/>
      <c r="V33" s="158"/>
      <c r="W33" s="158"/>
      <c r="X33" s="158"/>
      <c r="Y33" s="148"/>
      <c r="Z33" s="148"/>
      <c r="AA33" s="148"/>
      <c r="AB33" s="148"/>
      <c r="AC33" s="148"/>
      <c r="AD33" s="148"/>
      <c r="AE33" s="148"/>
      <c r="AF33" s="148"/>
      <c r="AG33" s="148" t="s">
        <v>145</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c r="A34" s="174">
        <v>7</v>
      </c>
      <c r="B34" s="175" t="s">
        <v>170</v>
      </c>
      <c r="C34" s="191" t="s">
        <v>171</v>
      </c>
      <c r="D34" s="176" t="s">
        <v>139</v>
      </c>
      <c r="E34" s="177">
        <v>13.512</v>
      </c>
      <c r="F34" s="178"/>
      <c r="G34" s="179">
        <f>ROUND(E34*F34,2)</f>
        <v>0</v>
      </c>
      <c r="H34" s="178"/>
      <c r="I34" s="179">
        <f>ROUND(E34*H34,2)</f>
        <v>0</v>
      </c>
      <c r="J34" s="178"/>
      <c r="K34" s="179">
        <f>ROUND(E34*J34,2)</f>
        <v>0</v>
      </c>
      <c r="L34" s="179">
        <v>15</v>
      </c>
      <c r="M34" s="179">
        <f>G34*(1+L34/100)</f>
        <v>0</v>
      </c>
      <c r="N34" s="179">
        <v>0</v>
      </c>
      <c r="O34" s="180">
        <f>ROUND(E34*N34,2)</f>
        <v>0</v>
      </c>
      <c r="P34" s="158">
        <v>0</v>
      </c>
      <c r="Q34" s="158">
        <f>ROUND(E34*P34,2)</f>
        <v>0</v>
      </c>
      <c r="R34" s="158"/>
      <c r="S34" s="158" t="s">
        <v>140</v>
      </c>
      <c r="T34" s="158" t="s">
        <v>141</v>
      </c>
      <c r="U34" s="158">
        <v>3.1E-2</v>
      </c>
      <c r="V34" s="158">
        <f>ROUND(E34*U34,2)</f>
        <v>0.42</v>
      </c>
      <c r="W34" s="158"/>
      <c r="X34" s="158" t="s">
        <v>142</v>
      </c>
      <c r="Y34" s="148"/>
      <c r="Z34" s="148"/>
      <c r="AA34" s="148"/>
      <c r="AB34" s="148"/>
      <c r="AC34" s="148"/>
      <c r="AD34" s="148"/>
      <c r="AE34" s="148"/>
      <c r="AF34" s="148"/>
      <c r="AG34" s="148" t="s">
        <v>143</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c r="A35" s="155"/>
      <c r="B35" s="156"/>
      <c r="C35" s="193" t="s">
        <v>161</v>
      </c>
      <c r="D35" s="162"/>
      <c r="E35" s="163"/>
      <c r="F35" s="158"/>
      <c r="G35" s="158"/>
      <c r="H35" s="158"/>
      <c r="I35" s="158"/>
      <c r="J35" s="158"/>
      <c r="K35" s="158"/>
      <c r="L35" s="158"/>
      <c r="M35" s="158"/>
      <c r="N35" s="158"/>
      <c r="O35" s="158"/>
      <c r="P35" s="158"/>
      <c r="Q35" s="158"/>
      <c r="R35" s="158"/>
      <c r="S35" s="158"/>
      <c r="T35" s="158"/>
      <c r="U35" s="158"/>
      <c r="V35" s="158"/>
      <c r="W35" s="158"/>
      <c r="X35" s="158"/>
      <c r="Y35" s="148"/>
      <c r="Z35" s="148"/>
      <c r="AA35" s="148"/>
      <c r="AB35" s="148"/>
      <c r="AC35" s="148"/>
      <c r="AD35" s="148"/>
      <c r="AE35" s="148"/>
      <c r="AF35" s="148"/>
      <c r="AG35" s="148" t="s">
        <v>145</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ht="20.399999999999999" outlineLevel="1">
      <c r="A36" s="155"/>
      <c r="B36" s="156"/>
      <c r="C36" s="194" t="s">
        <v>162</v>
      </c>
      <c r="D36" s="162"/>
      <c r="E36" s="163">
        <v>4.62</v>
      </c>
      <c r="F36" s="158"/>
      <c r="G36" s="158"/>
      <c r="H36" s="158"/>
      <c r="I36" s="158"/>
      <c r="J36" s="158"/>
      <c r="K36" s="158"/>
      <c r="L36" s="158"/>
      <c r="M36" s="158"/>
      <c r="N36" s="158"/>
      <c r="O36" s="158"/>
      <c r="P36" s="158"/>
      <c r="Q36" s="158"/>
      <c r="R36" s="158"/>
      <c r="S36" s="158"/>
      <c r="T36" s="158"/>
      <c r="U36" s="158"/>
      <c r="V36" s="158"/>
      <c r="W36" s="158"/>
      <c r="X36" s="158"/>
      <c r="Y36" s="148"/>
      <c r="Z36" s="148"/>
      <c r="AA36" s="148"/>
      <c r="AB36" s="148"/>
      <c r="AC36" s="148"/>
      <c r="AD36" s="148"/>
      <c r="AE36" s="148"/>
      <c r="AF36" s="148"/>
      <c r="AG36" s="148" t="s">
        <v>145</v>
      </c>
      <c r="AH36" s="148">
        <v>2</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c r="A37" s="155"/>
      <c r="B37" s="156"/>
      <c r="C37" s="194" t="s">
        <v>163</v>
      </c>
      <c r="D37" s="162"/>
      <c r="E37" s="163">
        <v>5.2405499999999998</v>
      </c>
      <c r="F37" s="158"/>
      <c r="G37" s="158"/>
      <c r="H37" s="158"/>
      <c r="I37" s="158"/>
      <c r="J37" s="158"/>
      <c r="K37" s="158"/>
      <c r="L37" s="158"/>
      <c r="M37" s="158"/>
      <c r="N37" s="158"/>
      <c r="O37" s="158"/>
      <c r="P37" s="158"/>
      <c r="Q37" s="158"/>
      <c r="R37" s="158"/>
      <c r="S37" s="158"/>
      <c r="T37" s="158"/>
      <c r="U37" s="158"/>
      <c r="V37" s="158"/>
      <c r="W37" s="158"/>
      <c r="X37" s="158"/>
      <c r="Y37" s="148"/>
      <c r="Z37" s="148"/>
      <c r="AA37" s="148"/>
      <c r="AB37" s="148"/>
      <c r="AC37" s="148"/>
      <c r="AD37" s="148"/>
      <c r="AE37" s="148"/>
      <c r="AF37" s="148"/>
      <c r="AG37" s="148" t="s">
        <v>145</v>
      </c>
      <c r="AH37" s="148">
        <v>2</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c r="A38" s="155"/>
      <c r="B38" s="156"/>
      <c r="C38" s="194" t="s">
        <v>164</v>
      </c>
      <c r="D38" s="162"/>
      <c r="E38" s="163">
        <v>1.4</v>
      </c>
      <c r="F38" s="158"/>
      <c r="G38" s="158"/>
      <c r="H38" s="158"/>
      <c r="I38" s="158"/>
      <c r="J38" s="158"/>
      <c r="K38" s="158"/>
      <c r="L38" s="158"/>
      <c r="M38" s="158"/>
      <c r="N38" s="158"/>
      <c r="O38" s="158"/>
      <c r="P38" s="158"/>
      <c r="Q38" s="158"/>
      <c r="R38" s="158"/>
      <c r="S38" s="158"/>
      <c r="T38" s="158"/>
      <c r="U38" s="158"/>
      <c r="V38" s="158"/>
      <c r="W38" s="158"/>
      <c r="X38" s="158"/>
      <c r="Y38" s="148"/>
      <c r="Z38" s="148"/>
      <c r="AA38" s="148"/>
      <c r="AB38" s="148"/>
      <c r="AC38" s="148"/>
      <c r="AD38" s="148"/>
      <c r="AE38" s="148"/>
      <c r="AF38" s="148"/>
      <c r="AG38" s="148" t="s">
        <v>145</v>
      </c>
      <c r="AH38" s="148">
        <v>2</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c r="A39" s="155"/>
      <c r="B39" s="156"/>
      <c r="C39" s="193" t="s">
        <v>165</v>
      </c>
      <c r="D39" s="162"/>
      <c r="E39" s="163"/>
      <c r="F39" s="158"/>
      <c r="G39" s="158"/>
      <c r="H39" s="158"/>
      <c r="I39" s="158"/>
      <c r="J39" s="158"/>
      <c r="K39" s="158"/>
      <c r="L39" s="158"/>
      <c r="M39" s="158"/>
      <c r="N39" s="158"/>
      <c r="O39" s="158"/>
      <c r="P39" s="158"/>
      <c r="Q39" s="158"/>
      <c r="R39" s="158"/>
      <c r="S39" s="158"/>
      <c r="T39" s="158"/>
      <c r="U39" s="158"/>
      <c r="V39" s="158"/>
      <c r="W39" s="158"/>
      <c r="X39" s="158"/>
      <c r="Y39" s="148"/>
      <c r="Z39" s="148"/>
      <c r="AA39" s="148"/>
      <c r="AB39" s="148"/>
      <c r="AC39" s="148"/>
      <c r="AD39" s="148"/>
      <c r="AE39" s="148"/>
      <c r="AF39" s="148"/>
      <c r="AG39" s="148" t="s">
        <v>145</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c r="A40" s="155"/>
      <c r="B40" s="156"/>
      <c r="C40" s="192" t="s">
        <v>166</v>
      </c>
      <c r="D40" s="160"/>
      <c r="E40" s="161">
        <v>13.512</v>
      </c>
      <c r="F40" s="158"/>
      <c r="G40" s="158"/>
      <c r="H40" s="158"/>
      <c r="I40" s="158"/>
      <c r="J40" s="158"/>
      <c r="K40" s="158"/>
      <c r="L40" s="158"/>
      <c r="M40" s="158"/>
      <c r="N40" s="158"/>
      <c r="O40" s="158"/>
      <c r="P40" s="158"/>
      <c r="Q40" s="158"/>
      <c r="R40" s="158"/>
      <c r="S40" s="158"/>
      <c r="T40" s="158"/>
      <c r="U40" s="158"/>
      <c r="V40" s="158"/>
      <c r="W40" s="158"/>
      <c r="X40" s="158"/>
      <c r="Y40" s="148"/>
      <c r="Z40" s="148"/>
      <c r="AA40" s="148"/>
      <c r="AB40" s="148"/>
      <c r="AC40" s="148"/>
      <c r="AD40" s="148"/>
      <c r="AE40" s="148"/>
      <c r="AF40" s="148"/>
      <c r="AG40" s="148" t="s">
        <v>145</v>
      </c>
      <c r="AH40" s="148">
        <v>0</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c r="A41" s="174">
        <v>8</v>
      </c>
      <c r="B41" s="175" t="s">
        <v>172</v>
      </c>
      <c r="C41" s="191" t="s">
        <v>173</v>
      </c>
      <c r="D41" s="176" t="s">
        <v>148</v>
      </c>
      <c r="E41" s="177">
        <v>14</v>
      </c>
      <c r="F41" s="178"/>
      <c r="G41" s="179">
        <f>ROUND(E41*F41,2)</f>
        <v>0</v>
      </c>
      <c r="H41" s="178"/>
      <c r="I41" s="179">
        <f>ROUND(E41*H41,2)</f>
        <v>0</v>
      </c>
      <c r="J41" s="178"/>
      <c r="K41" s="179">
        <f>ROUND(E41*J41,2)</f>
        <v>0</v>
      </c>
      <c r="L41" s="179">
        <v>15</v>
      </c>
      <c r="M41" s="179">
        <f>G41*(1+L41/100)</f>
        <v>0</v>
      </c>
      <c r="N41" s="179">
        <v>0</v>
      </c>
      <c r="O41" s="180">
        <f>ROUND(E41*N41,2)</f>
        <v>0</v>
      </c>
      <c r="P41" s="158">
        <v>0</v>
      </c>
      <c r="Q41" s="158">
        <f>ROUND(E41*P41,2)</f>
        <v>0</v>
      </c>
      <c r="R41" s="158"/>
      <c r="S41" s="158" t="s">
        <v>140</v>
      </c>
      <c r="T41" s="158" t="s">
        <v>141</v>
      </c>
      <c r="U41" s="158">
        <v>8.0000000000000002E-3</v>
      </c>
      <c r="V41" s="158">
        <f>ROUND(E41*U41,2)</f>
        <v>0.11</v>
      </c>
      <c r="W41" s="158"/>
      <c r="X41" s="158" t="s">
        <v>142</v>
      </c>
      <c r="Y41" s="148"/>
      <c r="Z41" s="148"/>
      <c r="AA41" s="148"/>
      <c r="AB41" s="148"/>
      <c r="AC41" s="148"/>
      <c r="AD41" s="148"/>
      <c r="AE41" s="148"/>
      <c r="AF41" s="148"/>
      <c r="AG41" s="148" t="s">
        <v>143</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c r="A42" s="155"/>
      <c r="B42" s="156"/>
      <c r="C42" s="192" t="s">
        <v>174</v>
      </c>
      <c r="D42" s="160"/>
      <c r="E42" s="161">
        <v>14</v>
      </c>
      <c r="F42" s="158"/>
      <c r="G42" s="158"/>
      <c r="H42" s="158"/>
      <c r="I42" s="158"/>
      <c r="J42" s="158"/>
      <c r="K42" s="158"/>
      <c r="L42" s="158"/>
      <c r="M42" s="158"/>
      <c r="N42" s="158"/>
      <c r="O42" s="158"/>
      <c r="P42" s="158"/>
      <c r="Q42" s="158"/>
      <c r="R42" s="158"/>
      <c r="S42" s="158"/>
      <c r="T42" s="158"/>
      <c r="U42" s="158"/>
      <c r="V42" s="158"/>
      <c r="W42" s="158"/>
      <c r="X42" s="158"/>
      <c r="Y42" s="148"/>
      <c r="Z42" s="148"/>
      <c r="AA42" s="148"/>
      <c r="AB42" s="148"/>
      <c r="AC42" s="148"/>
      <c r="AD42" s="148"/>
      <c r="AE42" s="148"/>
      <c r="AF42" s="148"/>
      <c r="AG42" s="148" t="s">
        <v>145</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c r="A43" s="174">
        <v>9</v>
      </c>
      <c r="B43" s="175" t="s">
        <v>175</v>
      </c>
      <c r="C43" s="191" t="s">
        <v>176</v>
      </c>
      <c r="D43" s="176" t="s">
        <v>177</v>
      </c>
      <c r="E43" s="177">
        <v>19.21</v>
      </c>
      <c r="F43" s="178"/>
      <c r="G43" s="179">
        <f>ROUND(E43*F43,2)</f>
        <v>0</v>
      </c>
      <c r="H43" s="178"/>
      <c r="I43" s="179">
        <f>ROUND(E43*H43,2)</f>
        <v>0</v>
      </c>
      <c r="J43" s="178"/>
      <c r="K43" s="179">
        <f>ROUND(E43*J43,2)</f>
        <v>0</v>
      </c>
      <c r="L43" s="179">
        <v>15</v>
      </c>
      <c r="M43" s="179">
        <f>G43*(1+L43/100)</f>
        <v>0</v>
      </c>
      <c r="N43" s="179">
        <v>0</v>
      </c>
      <c r="O43" s="180">
        <f>ROUND(E43*N43,2)</f>
        <v>0</v>
      </c>
      <c r="P43" s="158">
        <v>0</v>
      </c>
      <c r="Q43" s="158">
        <f>ROUND(E43*P43,2)</f>
        <v>0</v>
      </c>
      <c r="R43" s="158"/>
      <c r="S43" s="158" t="s">
        <v>140</v>
      </c>
      <c r="T43" s="158" t="s">
        <v>178</v>
      </c>
      <c r="U43" s="158">
        <v>0</v>
      </c>
      <c r="V43" s="158">
        <f>ROUND(E43*U43,2)</f>
        <v>0</v>
      </c>
      <c r="W43" s="158"/>
      <c r="X43" s="158" t="s">
        <v>142</v>
      </c>
      <c r="Y43" s="148"/>
      <c r="Z43" s="148"/>
      <c r="AA43" s="148"/>
      <c r="AB43" s="148"/>
      <c r="AC43" s="148"/>
      <c r="AD43" s="148"/>
      <c r="AE43" s="148"/>
      <c r="AF43" s="148"/>
      <c r="AG43" s="148" t="s">
        <v>143</v>
      </c>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1">
      <c r="A44" s="155"/>
      <c r="B44" s="156"/>
      <c r="C44" s="192" t="s">
        <v>179</v>
      </c>
      <c r="D44" s="160"/>
      <c r="E44" s="161">
        <v>19.21</v>
      </c>
      <c r="F44" s="158"/>
      <c r="G44" s="158"/>
      <c r="H44" s="158"/>
      <c r="I44" s="158"/>
      <c r="J44" s="158"/>
      <c r="K44" s="158"/>
      <c r="L44" s="158"/>
      <c r="M44" s="158"/>
      <c r="N44" s="158"/>
      <c r="O44" s="158"/>
      <c r="P44" s="158"/>
      <c r="Q44" s="158"/>
      <c r="R44" s="158"/>
      <c r="S44" s="158"/>
      <c r="T44" s="158"/>
      <c r="U44" s="158"/>
      <c r="V44" s="158"/>
      <c r="W44" s="158"/>
      <c r="X44" s="158"/>
      <c r="Y44" s="148"/>
      <c r="Z44" s="148"/>
      <c r="AA44" s="148"/>
      <c r="AB44" s="148"/>
      <c r="AC44" s="148"/>
      <c r="AD44" s="148"/>
      <c r="AE44" s="148"/>
      <c r="AF44" s="148"/>
      <c r="AG44" s="148" t="s">
        <v>145</v>
      </c>
      <c r="AH44" s="148">
        <v>0</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c r="A45" s="174">
        <v>10</v>
      </c>
      <c r="B45" s="175" t="s">
        <v>180</v>
      </c>
      <c r="C45" s="191" t="s">
        <v>181</v>
      </c>
      <c r="D45" s="176" t="s">
        <v>139</v>
      </c>
      <c r="E45" s="177">
        <v>13.512</v>
      </c>
      <c r="F45" s="178"/>
      <c r="G45" s="179">
        <f>ROUND(E45*F45,2)</f>
        <v>0</v>
      </c>
      <c r="H45" s="178"/>
      <c r="I45" s="179">
        <f>ROUND(E45*H45,2)</f>
        <v>0</v>
      </c>
      <c r="J45" s="178"/>
      <c r="K45" s="179">
        <f>ROUND(E45*J45,2)</f>
        <v>0</v>
      </c>
      <c r="L45" s="179">
        <v>15</v>
      </c>
      <c r="M45" s="179">
        <f>G45*(1+L45/100)</f>
        <v>0</v>
      </c>
      <c r="N45" s="179">
        <v>0</v>
      </c>
      <c r="O45" s="180">
        <f>ROUND(E45*N45,2)</f>
        <v>0</v>
      </c>
      <c r="P45" s="158">
        <v>0</v>
      </c>
      <c r="Q45" s="158">
        <f>ROUND(E45*P45,2)</f>
        <v>0</v>
      </c>
      <c r="R45" s="158"/>
      <c r="S45" s="158" t="s">
        <v>182</v>
      </c>
      <c r="T45" s="158" t="s">
        <v>183</v>
      </c>
      <c r="U45" s="158">
        <v>0</v>
      </c>
      <c r="V45" s="158">
        <f>ROUND(E45*U45,2)</f>
        <v>0</v>
      </c>
      <c r="W45" s="158"/>
      <c r="X45" s="158" t="s">
        <v>142</v>
      </c>
      <c r="Y45" s="148"/>
      <c r="Z45" s="148"/>
      <c r="AA45" s="148"/>
      <c r="AB45" s="148"/>
      <c r="AC45" s="148"/>
      <c r="AD45" s="148"/>
      <c r="AE45" s="148"/>
      <c r="AF45" s="148"/>
      <c r="AG45" s="148" t="s">
        <v>152</v>
      </c>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c r="A46" s="155"/>
      <c r="B46" s="156"/>
      <c r="C46" s="193" t="s">
        <v>161</v>
      </c>
      <c r="D46" s="162"/>
      <c r="E46" s="163"/>
      <c r="F46" s="158"/>
      <c r="G46" s="158"/>
      <c r="H46" s="158"/>
      <c r="I46" s="158"/>
      <c r="J46" s="158"/>
      <c r="K46" s="158"/>
      <c r="L46" s="158"/>
      <c r="M46" s="158"/>
      <c r="N46" s="158"/>
      <c r="O46" s="158"/>
      <c r="P46" s="158"/>
      <c r="Q46" s="158"/>
      <c r="R46" s="158"/>
      <c r="S46" s="158"/>
      <c r="T46" s="158"/>
      <c r="U46" s="158"/>
      <c r="V46" s="158"/>
      <c r="W46" s="158"/>
      <c r="X46" s="158"/>
      <c r="Y46" s="148"/>
      <c r="Z46" s="148"/>
      <c r="AA46" s="148"/>
      <c r="AB46" s="148"/>
      <c r="AC46" s="148"/>
      <c r="AD46" s="148"/>
      <c r="AE46" s="148"/>
      <c r="AF46" s="148"/>
      <c r="AG46" s="148" t="s">
        <v>145</v>
      </c>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ht="20.399999999999999" outlineLevel="1">
      <c r="A47" s="155"/>
      <c r="B47" s="156"/>
      <c r="C47" s="194" t="s">
        <v>162</v>
      </c>
      <c r="D47" s="162"/>
      <c r="E47" s="163">
        <v>4.62</v>
      </c>
      <c r="F47" s="158"/>
      <c r="G47" s="158"/>
      <c r="H47" s="158"/>
      <c r="I47" s="158"/>
      <c r="J47" s="158"/>
      <c r="K47" s="158"/>
      <c r="L47" s="158"/>
      <c r="M47" s="158"/>
      <c r="N47" s="158"/>
      <c r="O47" s="158"/>
      <c r="P47" s="158"/>
      <c r="Q47" s="158"/>
      <c r="R47" s="158"/>
      <c r="S47" s="158"/>
      <c r="T47" s="158"/>
      <c r="U47" s="158"/>
      <c r="V47" s="158"/>
      <c r="W47" s="158"/>
      <c r="X47" s="158"/>
      <c r="Y47" s="148"/>
      <c r="Z47" s="148"/>
      <c r="AA47" s="148"/>
      <c r="AB47" s="148"/>
      <c r="AC47" s="148"/>
      <c r="AD47" s="148"/>
      <c r="AE47" s="148"/>
      <c r="AF47" s="148"/>
      <c r="AG47" s="148" t="s">
        <v>145</v>
      </c>
      <c r="AH47" s="148">
        <v>2</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c r="A48" s="155"/>
      <c r="B48" s="156"/>
      <c r="C48" s="194" t="s">
        <v>163</v>
      </c>
      <c r="D48" s="162"/>
      <c r="E48" s="163">
        <v>5.2405499999999998</v>
      </c>
      <c r="F48" s="158"/>
      <c r="G48" s="158"/>
      <c r="H48" s="158"/>
      <c r="I48" s="158"/>
      <c r="J48" s="158"/>
      <c r="K48" s="158"/>
      <c r="L48" s="158"/>
      <c r="M48" s="158"/>
      <c r="N48" s="158"/>
      <c r="O48" s="158"/>
      <c r="P48" s="158"/>
      <c r="Q48" s="158"/>
      <c r="R48" s="158"/>
      <c r="S48" s="158"/>
      <c r="T48" s="158"/>
      <c r="U48" s="158"/>
      <c r="V48" s="158"/>
      <c r="W48" s="158"/>
      <c r="X48" s="158"/>
      <c r="Y48" s="148"/>
      <c r="Z48" s="148"/>
      <c r="AA48" s="148"/>
      <c r="AB48" s="148"/>
      <c r="AC48" s="148"/>
      <c r="AD48" s="148"/>
      <c r="AE48" s="148"/>
      <c r="AF48" s="148"/>
      <c r="AG48" s="148" t="s">
        <v>145</v>
      </c>
      <c r="AH48" s="148">
        <v>2</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c r="A49" s="155"/>
      <c r="B49" s="156"/>
      <c r="C49" s="194" t="s">
        <v>164</v>
      </c>
      <c r="D49" s="162"/>
      <c r="E49" s="163">
        <v>1.4</v>
      </c>
      <c r="F49" s="158"/>
      <c r="G49" s="158"/>
      <c r="H49" s="158"/>
      <c r="I49" s="158"/>
      <c r="J49" s="158"/>
      <c r="K49" s="158"/>
      <c r="L49" s="158"/>
      <c r="M49" s="158"/>
      <c r="N49" s="158"/>
      <c r="O49" s="158"/>
      <c r="P49" s="158"/>
      <c r="Q49" s="158"/>
      <c r="R49" s="158"/>
      <c r="S49" s="158"/>
      <c r="T49" s="158"/>
      <c r="U49" s="158"/>
      <c r="V49" s="158"/>
      <c r="W49" s="158"/>
      <c r="X49" s="158"/>
      <c r="Y49" s="148"/>
      <c r="Z49" s="148"/>
      <c r="AA49" s="148"/>
      <c r="AB49" s="148"/>
      <c r="AC49" s="148"/>
      <c r="AD49" s="148"/>
      <c r="AE49" s="148"/>
      <c r="AF49" s="148"/>
      <c r="AG49" s="148" t="s">
        <v>145</v>
      </c>
      <c r="AH49" s="148">
        <v>2</v>
      </c>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c r="A50" s="155"/>
      <c r="B50" s="156"/>
      <c r="C50" s="193" t="s">
        <v>165</v>
      </c>
      <c r="D50" s="162"/>
      <c r="E50" s="163"/>
      <c r="F50" s="158"/>
      <c r="G50" s="158"/>
      <c r="H50" s="158"/>
      <c r="I50" s="158"/>
      <c r="J50" s="158"/>
      <c r="K50" s="158"/>
      <c r="L50" s="158"/>
      <c r="M50" s="158"/>
      <c r="N50" s="158"/>
      <c r="O50" s="158"/>
      <c r="P50" s="158"/>
      <c r="Q50" s="158"/>
      <c r="R50" s="158"/>
      <c r="S50" s="158"/>
      <c r="T50" s="158"/>
      <c r="U50" s="158"/>
      <c r="V50" s="158"/>
      <c r="W50" s="158"/>
      <c r="X50" s="158"/>
      <c r="Y50" s="148"/>
      <c r="Z50" s="148"/>
      <c r="AA50" s="148"/>
      <c r="AB50" s="148"/>
      <c r="AC50" s="148"/>
      <c r="AD50" s="148"/>
      <c r="AE50" s="148"/>
      <c r="AF50" s="148"/>
      <c r="AG50" s="148" t="s">
        <v>145</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c r="A51" s="155"/>
      <c r="B51" s="156"/>
      <c r="C51" s="192" t="s">
        <v>166</v>
      </c>
      <c r="D51" s="160"/>
      <c r="E51" s="161">
        <v>13.512</v>
      </c>
      <c r="F51" s="158"/>
      <c r="G51" s="158"/>
      <c r="H51" s="158"/>
      <c r="I51" s="158"/>
      <c r="J51" s="158"/>
      <c r="K51" s="158"/>
      <c r="L51" s="158"/>
      <c r="M51" s="158"/>
      <c r="N51" s="158"/>
      <c r="O51" s="158"/>
      <c r="P51" s="158"/>
      <c r="Q51" s="158"/>
      <c r="R51" s="158"/>
      <c r="S51" s="158"/>
      <c r="T51" s="158"/>
      <c r="U51" s="158"/>
      <c r="V51" s="158"/>
      <c r="W51" s="158"/>
      <c r="X51" s="158"/>
      <c r="Y51" s="148"/>
      <c r="Z51" s="148"/>
      <c r="AA51" s="148"/>
      <c r="AB51" s="148"/>
      <c r="AC51" s="148"/>
      <c r="AD51" s="148"/>
      <c r="AE51" s="148"/>
      <c r="AF51" s="148"/>
      <c r="AG51" s="148" t="s">
        <v>145</v>
      </c>
      <c r="AH51" s="148">
        <v>0</v>
      </c>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c r="A52" s="174">
        <v>11</v>
      </c>
      <c r="B52" s="175" t="s">
        <v>184</v>
      </c>
      <c r="C52" s="191" t="s">
        <v>185</v>
      </c>
      <c r="D52" s="176" t="s">
        <v>148</v>
      </c>
      <c r="E52" s="177">
        <v>8.91</v>
      </c>
      <c r="F52" s="178"/>
      <c r="G52" s="179">
        <f>ROUND(E52*F52,2)</f>
        <v>0</v>
      </c>
      <c r="H52" s="178"/>
      <c r="I52" s="179">
        <f>ROUND(E52*H52,2)</f>
        <v>0</v>
      </c>
      <c r="J52" s="178"/>
      <c r="K52" s="179">
        <f>ROUND(E52*J52,2)</f>
        <v>0</v>
      </c>
      <c r="L52" s="179">
        <v>15</v>
      </c>
      <c r="M52" s="179">
        <f>G52*(1+L52/100)</f>
        <v>0</v>
      </c>
      <c r="N52" s="179">
        <v>0</v>
      </c>
      <c r="O52" s="180">
        <f>ROUND(E52*N52,2)</f>
        <v>0</v>
      </c>
      <c r="P52" s="158">
        <v>0</v>
      </c>
      <c r="Q52" s="158">
        <f>ROUND(E52*P52,2)</f>
        <v>0</v>
      </c>
      <c r="R52" s="158"/>
      <c r="S52" s="158" t="s">
        <v>140</v>
      </c>
      <c r="T52" s="158" t="s">
        <v>141</v>
      </c>
      <c r="U52" s="158">
        <v>1.2E-2</v>
      </c>
      <c r="V52" s="158">
        <f>ROUND(E52*U52,2)</f>
        <v>0.11</v>
      </c>
      <c r="W52" s="158"/>
      <c r="X52" s="158" t="s">
        <v>142</v>
      </c>
      <c r="Y52" s="148"/>
      <c r="Z52" s="148"/>
      <c r="AA52" s="148"/>
      <c r="AB52" s="148"/>
      <c r="AC52" s="148"/>
      <c r="AD52" s="148"/>
      <c r="AE52" s="148"/>
      <c r="AF52" s="148"/>
      <c r="AG52" s="148" t="s">
        <v>152</v>
      </c>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c r="A53" s="155"/>
      <c r="B53" s="156"/>
      <c r="C53" s="192" t="s">
        <v>186</v>
      </c>
      <c r="D53" s="160"/>
      <c r="E53" s="161">
        <v>8.91</v>
      </c>
      <c r="F53" s="158"/>
      <c r="G53" s="158"/>
      <c r="H53" s="158"/>
      <c r="I53" s="158"/>
      <c r="J53" s="158"/>
      <c r="K53" s="158"/>
      <c r="L53" s="158"/>
      <c r="M53" s="158"/>
      <c r="N53" s="158"/>
      <c r="O53" s="158"/>
      <c r="P53" s="158"/>
      <c r="Q53" s="158"/>
      <c r="R53" s="158"/>
      <c r="S53" s="158"/>
      <c r="T53" s="158"/>
      <c r="U53" s="158"/>
      <c r="V53" s="158"/>
      <c r="W53" s="158"/>
      <c r="X53" s="158"/>
      <c r="Y53" s="148"/>
      <c r="Z53" s="148"/>
      <c r="AA53" s="148"/>
      <c r="AB53" s="148"/>
      <c r="AC53" s="148"/>
      <c r="AD53" s="148"/>
      <c r="AE53" s="148"/>
      <c r="AF53" s="148"/>
      <c r="AG53" s="148" t="s">
        <v>145</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c r="A54" s="168" t="s">
        <v>135</v>
      </c>
      <c r="B54" s="169" t="s">
        <v>55</v>
      </c>
      <c r="C54" s="190" t="s">
        <v>56</v>
      </c>
      <c r="D54" s="170"/>
      <c r="E54" s="171"/>
      <c r="F54" s="172"/>
      <c r="G54" s="172">
        <f>SUMIF(AG55:AG61,"&lt;&gt;NOR",G55:G61)</f>
        <v>0</v>
      </c>
      <c r="H54" s="172"/>
      <c r="I54" s="172">
        <f>SUM(I55:I61)</f>
        <v>0</v>
      </c>
      <c r="J54" s="172"/>
      <c r="K54" s="172">
        <f>SUM(K55:K61)</f>
        <v>0</v>
      </c>
      <c r="L54" s="172"/>
      <c r="M54" s="172">
        <f>SUM(M55:M61)</f>
        <v>0</v>
      </c>
      <c r="N54" s="172"/>
      <c r="O54" s="173">
        <f>SUM(O55:O61)</f>
        <v>24.02</v>
      </c>
      <c r="P54" s="167"/>
      <c r="Q54" s="167">
        <f>SUM(Q55:Q61)</f>
        <v>0</v>
      </c>
      <c r="R54" s="167"/>
      <c r="S54" s="167"/>
      <c r="T54" s="167"/>
      <c r="U54" s="167"/>
      <c r="V54" s="167">
        <f>SUM(V55:V61)</f>
        <v>4.37</v>
      </c>
      <c r="W54" s="167"/>
      <c r="X54" s="167"/>
      <c r="AG54" t="s">
        <v>136</v>
      </c>
    </row>
    <row r="55" spans="1:60" outlineLevel="1">
      <c r="A55" s="174">
        <v>12</v>
      </c>
      <c r="B55" s="175" t="s">
        <v>187</v>
      </c>
      <c r="C55" s="191" t="s">
        <v>188</v>
      </c>
      <c r="D55" s="176" t="s">
        <v>139</v>
      </c>
      <c r="E55" s="177">
        <v>7.7815500000000002</v>
      </c>
      <c r="F55" s="178"/>
      <c r="G55" s="179">
        <f>ROUND(E55*F55,2)</f>
        <v>0</v>
      </c>
      <c r="H55" s="178"/>
      <c r="I55" s="179">
        <f>ROUND(E55*H55,2)</f>
        <v>0</v>
      </c>
      <c r="J55" s="178"/>
      <c r="K55" s="179">
        <f>ROUND(E55*J55,2)</f>
        <v>0</v>
      </c>
      <c r="L55" s="179">
        <v>15</v>
      </c>
      <c r="M55" s="179">
        <f>G55*(1+L55/100)</f>
        <v>0</v>
      </c>
      <c r="N55" s="179">
        <v>2.5249999999999999</v>
      </c>
      <c r="O55" s="180">
        <f>ROUND(E55*N55,2)</f>
        <v>19.649999999999999</v>
      </c>
      <c r="P55" s="158">
        <v>0</v>
      </c>
      <c r="Q55" s="158">
        <f>ROUND(E55*P55,2)</f>
        <v>0</v>
      </c>
      <c r="R55" s="158"/>
      <c r="S55" s="158" t="s">
        <v>140</v>
      </c>
      <c r="T55" s="158" t="s">
        <v>141</v>
      </c>
      <c r="U55" s="158">
        <v>0.47699999999999998</v>
      </c>
      <c r="V55" s="158">
        <f>ROUND(E55*U55,2)</f>
        <v>3.71</v>
      </c>
      <c r="W55" s="158"/>
      <c r="X55" s="158" t="s">
        <v>142</v>
      </c>
      <c r="Y55" s="148"/>
      <c r="Z55" s="148"/>
      <c r="AA55" s="148"/>
      <c r="AB55" s="148"/>
      <c r="AC55" s="148"/>
      <c r="AD55" s="148"/>
      <c r="AE55" s="148"/>
      <c r="AF55" s="148"/>
      <c r="AG55" s="148" t="s">
        <v>152</v>
      </c>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ht="20.399999999999999" outlineLevel="1">
      <c r="A56" s="155"/>
      <c r="B56" s="156"/>
      <c r="C56" s="192" t="s">
        <v>189</v>
      </c>
      <c r="D56" s="160"/>
      <c r="E56" s="161">
        <v>2.5409999999999999</v>
      </c>
      <c r="F56" s="158"/>
      <c r="G56" s="158"/>
      <c r="H56" s="158"/>
      <c r="I56" s="158"/>
      <c r="J56" s="158"/>
      <c r="K56" s="158"/>
      <c r="L56" s="158"/>
      <c r="M56" s="158"/>
      <c r="N56" s="158"/>
      <c r="O56" s="158"/>
      <c r="P56" s="158"/>
      <c r="Q56" s="158"/>
      <c r="R56" s="158"/>
      <c r="S56" s="158"/>
      <c r="T56" s="158"/>
      <c r="U56" s="158"/>
      <c r="V56" s="158"/>
      <c r="W56" s="158"/>
      <c r="X56" s="158"/>
      <c r="Y56" s="148"/>
      <c r="Z56" s="148"/>
      <c r="AA56" s="148"/>
      <c r="AB56" s="148"/>
      <c r="AC56" s="148"/>
      <c r="AD56" s="148"/>
      <c r="AE56" s="148"/>
      <c r="AF56" s="148"/>
      <c r="AG56" s="148" t="s">
        <v>145</v>
      </c>
      <c r="AH56" s="148">
        <v>0</v>
      </c>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c r="A57" s="155"/>
      <c r="B57" s="156"/>
      <c r="C57" s="192" t="s">
        <v>157</v>
      </c>
      <c r="D57" s="160"/>
      <c r="E57" s="161">
        <v>5.2405499999999998</v>
      </c>
      <c r="F57" s="158"/>
      <c r="G57" s="158"/>
      <c r="H57" s="158"/>
      <c r="I57" s="158"/>
      <c r="J57" s="158"/>
      <c r="K57" s="158"/>
      <c r="L57" s="158"/>
      <c r="M57" s="158"/>
      <c r="N57" s="158"/>
      <c r="O57" s="158"/>
      <c r="P57" s="158"/>
      <c r="Q57" s="158"/>
      <c r="R57" s="158"/>
      <c r="S57" s="158"/>
      <c r="T57" s="158"/>
      <c r="U57" s="158"/>
      <c r="V57" s="158"/>
      <c r="W57" s="158"/>
      <c r="X57" s="158"/>
      <c r="Y57" s="148"/>
      <c r="Z57" s="148"/>
      <c r="AA57" s="148"/>
      <c r="AB57" s="148"/>
      <c r="AC57" s="148"/>
      <c r="AD57" s="148"/>
      <c r="AE57" s="148"/>
      <c r="AF57" s="148"/>
      <c r="AG57" s="148" t="s">
        <v>145</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c r="A58" s="174">
        <v>13</v>
      </c>
      <c r="B58" s="175" t="s">
        <v>190</v>
      </c>
      <c r="C58" s="191" t="s">
        <v>191</v>
      </c>
      <c r="D58" s="176" t="s">
        <v>148</v>
      </c>
      <c r="E58" s="177">
        <v>7</v>
      </c>
      <c r="F58" s="178"/>
      <c r="G58" s="179">
        <f>ROUND(E58*F58,2)</f>
        <v>0</v>
      </c>
      <c r="H58" s="178"/>
      <c r="I58" s="179">
        <f>ROUND(E58*H58,2)</f>
        <v>0</v>
      </c>
      <c r="J58" s="178"/>
      <c r="K58" s="179">
        <f>ROUND(E58*J58,2)</f>
        <v>0</v>
      </c>
      <c r="L58" s="179">
        <v>15</v>
      </c>
      <c r="M58" s="179">
        <f>G58*(1+L58/100)</f>
        <v>0</v>
      </c>
      <c r="N58" s="179">
        <v>5.0000000000000001E-4</v>
      </c>
      <c r="O58" s="180">
        <f>ROUND(E58*N58,2)</f>
        <v>0</v>
      </c>
      <c r="P58" s="158">
        <v>0</v>
      </c>
      <c r="Q58" s="158">
        <f>ROUND(E58*P58,2)</f>
        <v>0</v>
      </c>
      <c r="R58" s="158"/>
      <c r="S58" s="158" t="s">
        <v>140</v>
      </c>
      <c r="T58" s="158" t="s">
        <v>141</v>
      </c>
      <c r="U58" s="158">
        <v>9.4E-2</v>
      </c>
      <c r="V58" s="158">
        <f>ROUND(E58*U58,2)</f>
        <v>0.66</v>
      </c>
      <c r="W58" s="158"/>
      <c r="X58" s="158" t="s">
        <v>142</v>
      </c>
      <c r="Y58" s="148"/>
      <c r="Z58" s="148"/>
      <c r="AA58" s="148"/>
      <c r="AB58" s="148"/>
      <c r="AC58" s="148"/>
      <c r="AD58" s="148"/>
      <c r="AE58" s="148"/>
      <c r="AF58" s="148"/>
      <c r="AG58" s="148" t="s">
        <v>143</v>
      </c>
      <c r="AH58" s="148"/>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c r="A59" s="155"/>
      <c r="B59" s="156"/>
      <c r="C59" s="192" t="s">
        <v>192</v>
      </c>
      <c r="D59" s="160"/>
      <c r="E59" s="161">
        <v>7</v>
      </c>
      <c r="F59" s="158"/>
      <c r="G59" s="158"/>
      <c r="H59" s="158"/>
      <c r="I59" s="158"/>
      <c r="J59" s="158"/>
      <c r="K59" s="158"/>
      <c r="L59" s="158"/>
      <c r="M59" s="158"/>
      <c r="N59" s="158"/>
      <c r="O59" s="158"/>
      <c r="P59" s="158"/>
      <c r="Q59" s="158"/>
      <c r="R59" s="158"/>
      <c r="S59" s="158"/>
      <c r="T59" s="158"/>
      <c r="U59" s="158"/>
      <c r="V59" s="158"/>
      <c r="W59" s="158"/>
      <c r="X59" s="158"/>
      <c r="Y59" s="148"/>
      <c r="Z59" s="148"/>
      <c r="AA59" s="148"/>
      <c r="AB59" s="148"/>
      <c r="AC59" s="148"/>
      <c r="AD59" s="148"/>
      <c r="AE59" s="148"/>
      <c r="AF59" s="148"/>
      <c r="AG59" s="148" t="s">
        <v>145</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c r="A60" s="181">
        <v>14</v>
      </c>
      <c r="B60" s="182" t="s">
        <v>193</v>
      </c>
      <c r="C60" s="195" t="s">
        <v>194</v>
      </c>
      <c r="D60" s="183" t="s">
        <v>195</v>
      </c>
      <c r="E60" s="184">
        <v>1</v>
      </c>
      <c r="F60" s="185"/>
      <c r="G60" s="186">
        <f>ROUND(E60*F60,2)</f>
        <v>0</v>
      </c>
      <c r="H60" s="185"/>
      <c r="I60" s="186">
        <f>ROUND(E60*H60,2)</f>
        <v>0</v>
      </c>
      <c r="J60" s="185"/>
      <c r="K60" s="186">
        <f>ROUND(E60*J60,2)</f>
        <v>0</v>
      </c>
      <c r="L60" s="186">
        <v>15</v>
      </c>
      <c r="M60" s="186">
        <f>G60*(1+L60/100)</f>
        <v>0</v>
      </c>
      <c r="N60" s="186">
        <v>0</v>
      </c>
      <c r="O60" s="187">
        <f>ROUND(E60*N60,2)</f>
        <v>0</v>
      </c>
      <c r="P60" s="158">
        <v>0</v>
      </c>
      <c r="Q60" s="158">
        <f>ROUND(E60*P60,2)</f>
        <v>0</v>
      </c>
      <c r="R60" s="158"/>
      <c r="S60" s="158" t="s">
        <v>196</v>
      </c>
      <c r="T60" s="158" t="s">
        <v>178</v>
      </c>
      <c r="U60" s="158">
        <v>0</v>
      </c>
      <c r="V60" s="158">
        <f>ROUND(E60*U60,2)</f>
        <v>0</v>
      </c>
      <c r="W60" s="158"/>
      <c r="X60" s="158" t="s">
        <v>142</v>
      </c>
      <c r="Y60" s="148"/>
      <c r="Z60" s="148"/>
      <c r="AA60" s="148"/>
      <c r="AB60" s="148"/>
      <c r="AC60" s="148"/>
      <c r="AD60" s="148"/>
      <c r="AE60" s="148"/>
      <c r="AF60" s="148"/>
      <c r="AG60" s="148" t="s">
        <v>143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ht="20.399999999999999" outlineLevel="1">
      <c r="A61" s="181">
        <v>15</v>
      </c>
      <c r="B61" s="182" t="s">
        <v>197</v>
      </c>
      <c r="C61" s="195" t="s">
        <v>198</v>
      </c>
      <c r="D61" s="183" t="s">
        <v>199</v>
      </c>
      <c r="E61" s="184">
        <v>10</v>
      </c>
      <c r="F61" s="185"/>
      <c r="G61" s="186">
        <f>ROUND(E61*F61,2)</f>
        <v>0</v>
      </c>
      <c r="H61" s="185"/>
      <c r="I61" s="186">
        <f>ROUND(E61*H61,2)</f>
        <v>0</v>
      </c>
      <c r="J61" s="185"/>
      <c r="K61" s="186">
        <f>ROUND(E61*J61,2)</f>
        <v>0</v>
      </c>
      <c r="L61" s="186">
        <v>15</v>
      </c>
      <c r="M61" s="186">
        <f>G61*(1+L61/100)</f>
        <v>0</v>
      </c>
      <c r="N61" s="186">
        <v>0.43652999999999997</v>
      </c>
      <c r="O61" s="187">
        <f>ROUND(E61*N61,2)</f>
        <v>4.37</v>
      </c>
      <c r="P61" s="158">
        <v>0</v>
      </c>
      <c r="Q61" s="158">
        <f>ROUND(E61*P61,2)</f>
        <v>0</v>
      </c>
      <c r="R61" s="158"/>
      <c r="S61" s="158" t="s">
        <v>140</v>
      </c>
      <c r="T61" s="158" t="s">
        <v>200</v>
      </c>
      <c r="U61" s="158">
        <v>0</v>
      </c>
      <c r="V61" s="158">
        <f>ROUND(E61*U61,2)</f>
        <v>0</v>
      </c>
      <c r="W61" s="158"/>
      <c r="X61" s="158" t="s">
        <v>201</v>
      </c>
      <c r="Y61" s="148"/>
      <c r="Z61" s="148"/>
      <c r="AA61" s="148"/>
      <c r="AB61" s="148"/>
      <c r="AC61" s="148"/>
      <c r="AD61" s="148"/>
      <c r="AE61" s="148"/>
      <c r="AF61" s="148"/>
      <c r="AG61" s="148" t="s">
        <v>202</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c r="A62" s="168" t="s">
        <v>135</v>
      </c>
      <c r="B62" s="169" t="s">
        <v>57</v>
      </c>
      <c r="C62" s="190" t="s">
        <v>58</v>
      </c>
      <c r="D62" s="170"/>
      <c r="E62" s="171"/>
      <c r="F62" s="172"/>
      <c r="G62" s="172">
        <f>SUMIF(AG63:AG104,"&lt;&gt;NOR",G63:G104)</f>
        <v>0</v>
      </c>
      <c r="H62" s="172"/>
      <c r="I62" s="172">
        <f>SUM(I63:I104)</f>
        <v>0</v>
      </c>
      <c r="J62" s="172"/>
      <c r="K62" s="172">
        <f>SUM(K63:K104)</f>
        <v>0</v>
      </c>
      <c r="L62" s="172"/>
      <c r="M62" s="172">
        <f>SUM(M63:M104)</f>
        <v>0</v>
      </c>
      <c r="N62" s="172"/>
      <c r="O62" s="173">
        <f>SUM(O63:O104)</f>
        <v>3.16</v>
      </c>
      <c r="P62" s="167"/>
      <c r="Q62" s="167">
        <f>SUM(Q63:Q104)</f>
        <v>0</v>
      </c>
      <c r="R62" s="167"/>
      <c r="S62" s="167"/>
      <c r="T62" s="167"/>
      <c r="U62" s="167"/>
      <c r="V62" s="167">
        <f>SUM(V63:V104)</f>
        <v>17.2</v>
      </c>
      <c r="W62" s="167"/>
      <c r="X62" s="167"/>
      <c r="AG62" t="s">
        <v>136</v>
      </c>
    </row>
    <row r="63" spans="1:60" ht="20.399999999999999" outlineLevel="1">
      <c r="A63" s="181">
        <v>16</v>
      </c>
      <c r="B63" s="182" t="s">
        <v>203</v>
      </c>
      <c r="C63" s="195" t="s">
        <v>204</v>
      </c>
      <c r="D63" s="183" t="s">
        <v>205</v>
      </c>
      <c r="E63" s="184">
        <v>1</v>
      </c>
      <c r="F63" s="185"/>
      <c r="G63" s="186">
        <f>ROUND(E63*F63,2)</f>
        <v>0</v>
      </c>
      <c r="H63" s="185"/>
      <c r="I63" s="186">
        <f>ROUND(E63*H63,2)</f>
        <v>0</v>
      </c>
      <c r="J63" s="185"/>
      <c r="K63" s="186">
        <f>ROUND(E63*J63,2)</f>
        <v>0</v>
      </c>
      <c r="L63" s="186">
        <v>15</v>
      </c>
      <c r="M63" s="186">
        <f>G63*(1+L63/100)</f>
        <v>0</v>
      </c>
      <c r="N63" s="186">
        <v>6.0659999999999999E-2</v>
      </c>
      <c r="O63" s="187">
        <f>ROUND(E63*N63,2)</f>
        <v>0.06</v>
      </c>
      <c r="P63" s="158">
        <v>0</v>
      </c>
      <c r="Q63" s="158">
        <f>ROUND(E63*P63,2)</f>
        <v>0</v>
      </c>
      <c r="R63" s="158"/>
      <c r="S63" s="158" t="s">
        <v>140</v>
      </c>
      <c r="T63" s="158" t="s">
        <v>141</v>
      </c>
      <c r="U63" s="158">
        <v>0.24199999999999999</v>
      </c>
      <c r="V63" s="158">
        <f>ROUND(E63*U63,2)</f>
        <v>0.24</v>
      </c>
      <c r="W63" s="158"/>
      <c r="X63" s="158" t="s">
        <v>142</v>
      </c>
      <c r="Y63" s="148"/>
      <c r="Z63" s="148"/>
      <c r="AA63" s="148"/>
      <c r="AB63" s="148"/>
      <c r="AC63" s="148"/>
      <c r="AD63" s="148"/>
      <c r="AE63" s="148"/>
      <c r="AF63" s="148"/>
      <c r="AG63" s="148" t="s">
        <v>143</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c r="A64" s="174">
        <v>17</v>
      </c>
      <c r="B64" s="175" t="s">
        <v>206</v>
      </c>
      <c r="C64" s="191" t="s">
        <v>207</v>
      </c>
      <c r="D64" s="176" t="s">
        <v>148</v>
      </c>
      <c r="E64" s="177">
        <v>6.4169999999999998</v>
      </c>
      <c r="F64" s="178"/>
      <c r="G64" s="179">
        <f>ROUND(E64*F64,2)</f>
        <v>0</v>
      </c>
      <c r="H64" s="178"/>
      <c r="I64" s="179">
        <f>ROUND(E64*H64,2)</f>
        <v>0</v>
      </c>
      <c r="J64" s="178"/>
      <c r="K64" s="179">
        <f>ROUND(E64*J64,2)</f>
        <v>0</v>
      </c>
      <c r="L64" s="179">
        <v>15</v>
      </c>
      <c r="M64" s="179">
        <f>G64*(1+L64/100)</f>
        <v>0</v>
      </c>
      <c r="N64" s="179">
        <v>0</v>
      </c>
      <c r="O64" s="180">
        <f>ROUND(E64*N64,2)</f>
        <v>0</v>
      </c>
      <c r="P64" s="158">
        <v>0</v>
      </c>
      <c r="Q64" s="158">
        <f>ROUND(E64*P64,2)</f>
        <v>0</v>
      </c>
      <c r="R64" s="158"/>
      <c r="S64" s="158" t="s">
        <v>140</v>
      </c>
      <c r="T64" s="158" t="s">
        <v>141</v>
      </c>
      <c r="U64" s="158">
        <v>0.93300000000000005</v>
      </c>
      <c r="V64" s="158">
        <f>ROUND(E64*U64,2)</f>
        <v>5.99</v>
      </c>
      <c r="W64" s="158"/>
      <c r="X64" s="158" t="s">
        <v>142</v>
      </c>
      <c r="Y64" s="148"/>
      <c r="Z64" s="148"/>
      <c r="AA64" s="148"/>
      <c r="AB64" s="148"/>
      <c r="AC64" s="148"/>
      <c r="AD64" s="148"/>
      <c r="AE64" s="148"/>
      <c r="AF64" s="148"/>
      <c r="AG64" s="148" t="s">
        <v>143</v>
      </c>
      <c r="AH64" s="148"/>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c r="A65" s="155"/>
      <c r="B65" s="156"/>
      <c r="C65" s="192" t="s">
        <v>208</v>
      </c>
      <c r="D65" s="160"/>
      <c r="E65" s="161">
        <v>6.4169999999999998</v>
      </c>
      <c r="F65" s="158"/>
      <c r="G65" s="158"/>
      <c r="H65" s="158"/>
      <c r="I65" s="158"/>
      <c r="J65" s="158"/>
      <c r="K65" s="158"/>
      <c r="L65" s="158"/>
      <c r="M65" s="158"/>
      <c r="N65" s="158"/>
      <c r="O65" s="158"/>
      <c r="P65" s="158"/>
      <c r="Q65" s="158"/>
      <c r="R65" s="158"/>
      <c r="S65" s="158"/>
      <c r="T65" s="158"/>
      <c r="U65" s="158"/>
      <c r="V65" s="158"/>
      <c r="W65" s="158"/>
      <c r="X65" s="158"/>
      <c r="Y65" s="148"/>
      <c r="Z65" s="148"/>
      <c r="AA65" s="148"/>
      <c r="AB65" s="148"/>
      <c r="AC65" s="148"/>
      <c r="AD65" s="148"/>
      <c r="AE65" s="148"/>
      <c r="AF65" s="148"/>
      <c r="AG65" s="148" t="s">
        <v>145</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c r="A66" s="174">
        <v>18</v>
      </c>
      <c r="B66" s="175" t="s">
        <v>209</v>
      </c>
      <c r="C66" s="191" t="s">
        <v>210</v>
      </c>
      <c r="D66" s="176" t="s">
        <v>139</v>
      </c>
      <c r="E66" s="177">
        <v>1.9251</v>
      </c>
      <c r="F66" s="178"/>
      <c r="G66" s="179">
        <f>ROUND(E66*F66,2)</f>
        <v>0</v>
      </c>
      <c r="H66" s="178"/>
      <c r="I66" s="179">
        <f>ROUND(E66*H66,2)</f>
        <v>0</v>
      </c>
      <c r="J66" s="178"/>
      <c r="K66" s="179">
        <f>ROUND(E66*J66,2)</f>
        <v>0</v>
      </c>
      <c r="L66" s="179">
        <v>15</v>
      </c>
      <c r="M66" s="179">
        <f>G66*(1+L66/100)</f>
        <v>0</v>
      </c>
      <c r="N66" s="179">
        <v>0</v>
      </c>
      <c r="O66" s="180">
        <f>ROUND(E66*N66,2)</f>
        <v>0</v>
      </c>
      <c r="P66" s="158">
        <v>0</v>
      </c>
      <c r="Q66" s="158">
        <f>ROUND(E66*P66,2)</f>
        <v>0</v>
      </c>
      <c r="R66" s="158"/>
      <c r="S66" s="158" t="s">
        <v>140</v>
      </c>
      <c r="T66" s="158" t="s">
        <v>141</v>
      </c>
      <c r="U66" s="158">
        <v>1.9850000000000001</v>
      </c>
      <c r="V66" s="158">
        <f>ROUND(E66*U66,2)</f>
        <v>3.82</v>
      </c>
      <c r="W66" s="158"/>
      <c r="X66" s="158" t="s">
        <v>142</v>
      </c>
      <c r="Y66" s="148"/>
      <c r="Z66" s="148"/>
      <c r="AA66" s="148"/>
      <c r="AB66" s="148"/>
      <c r="AC66" s="148"/>
      <c r="AD66" s="148"/>
      <c r="AE66" s="148"/>
      <c r="AF66" s="148"/>
      <c r="AG66" s="148" t="s">
        <v>143</v>
      </c>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1">
      <c r="A67" s="155"/>
      <c r="B67" s="156"/>
      <c r="C67" s="192" t="s">
        <v>211</v>
      </c>
      <c r="D67" s="160"/>
      <c r="E67" s="161">
        <v>1.9251</v>
      </c>
      <c r="F67" s="158"/>
      <c r="G67" s="158"/>
      <c r="H67" s="158"/>
      <c r="I67" s="158"/>
      <c r="J67" s="158"/>
      <c r="K67" s="158"/>
      <c r="L67" s="158"/>
      <c r="M67" s="158"/>
      <c r="N67" s="158"/>
      <c r="O67" s="158"/>
      <c r="P67" s="158"/>
      <c r="Q67" s="158"/>
      <c r="R67" s="158"/>
      <c r="S67" s="158"/>
      <c r="T67" s="158"/>
      <c r="U67" s="158"/>
      <c r="V67" s="158"/>
      <c r="W67" s="158"/>
      <c r="X67" s="158"/>
      <c r="Y67" s="148"/>
      <c r="Z67" s="148"/>
      <c r="AA67" s="148"/>
      <c r="AB67" s="148"/>
      <c r="AC67" s="148"/>
      <c r="AD67" s="148"/>
      <c r="AE67" s="148"/>
      <c r="AF67" s="148"/>
      <c r="AG67" s="148" t="s">
        <v>145</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1">
      <c r="A68" s="174">
        <v>19</v>
      </c>
      <c r="B68" s="175" t="s">
        <v>212</v>
      </c>
      <c r="C68" s="191" t="s">
        <v>213</v>
      </c>
      <c r="D68" s="176" t="s">
        <v>148</v>
      </c>
      <c r="E68" s="177">
        <v>4.6875</v>
      </c>
      <c r="F68" s="178"/>
      <c r="G68" s="179">
        <f>ROUND(E68*F68,2)</f>
        <v>0</v>
      </c>
      <c r="H68" s="178"/>
      <c r="I68" s="179">
        <f>ROUND(E68*H68,2)</f>
        <v>0</v>
      </c>
      <c r="J68" s="178"/>
      <c r="K68" s="179">
        <f>ROUND(E68*J68,2)</f>
        <v>0</v>
      </c>
      <c r="L68" s="179">
        <v>15</v>
      </c>
      <c r="M68" s="179">
        <f>G68*(1+L68/100)</f>
        <v>0</v>
      </c>
      <c r="N68" s="179">
        <v>8.924E-2</v>
      </c>
      <c r="O68" s="180">
        <f>ROUND(E68*N68,2)</f>
        <v>0.42</v>
      </c>
      <c r="P68" s="158">
        <v>0</v>
      </c>
      <c r="Q68" s="158">
        <f>ROUND(E68*P68,2)</f>
        <v>0</v>
      </c>
      <c r="R68" s="158"/>
      <c r="S68" s="158" t="s">
        <v>140</v>
      </c>
      <c r="T68" s="158" t="s">
        <v>141</v>
      </c>
      <c r="U68" s="158">
        <v>0.49199999999999999</v>
      </c>
      <c r="V68" s="158">
        <f>ROUND(E68*U68,2)</f>
        <v>2.31</v>
      </c>
      <c r="W68" s="158"/>
      <c r="X68" s="158" t="s">
        <v>142</v>
      </c>
      <c r="Y68" s="148"/>
      <c r="Z68" s="148"/>
      <c r="AA68" s="148"/>
      <c r="AB68" s="148"/>
      <c r="AC68" s="148"/>
      <c r="AD68" s="148"/>
      <c r="AE68" s="148"/>
      <c r="AF68" s="148"/>
      <c r="AG68" s="148" t="s">
        <v>143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c r="A69" s="155"/>
      <c r="B69" s="156"/>
      <c r="C69" s="192" t="s">
        <v>214</v>
      </c>
      <c r="D69" s="160"/>
      <c r="E69" s="161">
        <v>4.6875</v>
      </c>
      <c r="F69" s="158"/>
      <c r="G69" s="158"/>
      <c r="H69" s="158"/>
      <c r="I69" s="158"/>
      <c r="J69" s="158"/>
      <c r="K69" s="158"/>
      <c r="L69" s="158"/>
      <c r="M69" s="158"/>
      <c r="N69" s="158"/>
      <c r="O69" s="158"/>
      <c r="P69" s="158"/>
      <c r="Q69" s="158"/>
      <c r="R69" s="158"/>
      <c r="S69" s="158"/>
      <c r="T69" s="158"/>
      <c r="U69" s="158"/>
      <c r="V69" s="158"/>
      <c r="W69" s="158"/>
      <c r="X69" s="158"/>
      <c r="Y69" s="148"/>
      <c r="Z69" s="148"/>
      <c r="AA69" s="148"/>
      <c r="AB69" s="148"/>
      <c r="AC69" s="148"/>
      <c r="AD69" s="148"/>
      <c r="AE69" s="148"/>
      <c r="AF69" s="148"/>
      <c r="AG69" s="148" t="s">
        <v>145</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1">
      <c r="A70" s="181">
        <v>20</v>
      </c>
      <c r="B70" s="182" t="s">
        <v>215</v>
      </c>
      <c r="C70" s="195" t="s">
        <v>216</v>
      </c>
      <c r="D70" s="183" t="s">
        <v>199</v>
      </c>
      <c r="E70" s="184">
        <v>5</v>
      </c>
      <c r="F70" s="185"/>
      <c r="G70" s="186">
        <f>ROUND(E70*F70,2)</f>
        <v>0</v>
      </c>
      <c r="H70" s="185"/>
      <c r="I70" s="186">
        <f>ROUND(E70*H70,2)</f>
        <v>0</v>
      </c>
      <c r="J70" s="185"/>
      <c r="K70" s="186">
        <f>ROUND(E70*J70,2)</f>
        <v>0</v>
      </c>
      <c r="L70" s="186">
        <v>15</v>
      </c>
      <c r="M70" s="186">
        <f>G70*(1+L70/100)</f>
        <v>0</v>
      </c>
      <c r="N70" s="186">
        <v>1E-3</v>
      </c>
      <c r="O70" s="187">
        <f>ROUND(E70*N70,2)</f>
        <v>0.01</v>
      </c>
      <c r="P70" s="158">
        <v>0</v>
      </c>
      <c r="Q70" s="158">
        <f>ROUND(E70*P70,2)</f>
        <v>0</v>
      </c>
      <c r="R70" s="158"/>
      <c r="S70" s="158" t="s">
        <v>140</v>
      </c>
      <c r="T70" s="158" t="s">
        <v>141</v>
      </c>
      <c r="U70" s="158">
        <v>8.5999999999999993E-2</v>
      </c>
      <c r="V70" s="158">
        <f>ROUND(E70*U70,2)</f>
        <v>0.43</v>
      </c>
      <c r="W70" s="158"/>
      <c r="X70" s="158" t="s">
        <v>142</v>
      </c>
      <c r="Y70" s="148"/>
      <c r="Z70" s="148"/>
      <c r="AA70" s="148"/>
      <c r="AB70" s="148"/>
      <c r="AC70" s="148"/>
      <c r="AD70" s="148"/>
      <c r="AE70" s="148"/>
      <c r="AF70" s="148"/>
      <c r="AG70" s="148" t="s">
        <v>143</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ht="20.399999999999999" outlineLevel="1">
      <c r="A71" s="174">
        <v>21</v>
      </c>
      <c r="B71" s="175" t="s">
        <v>217</v>
      </c>
      <c r="C71" s="191" t="s">
        <v>218</v>
      </c>
      <c r="D71" s="176" t="s">
        <v>148</v>
      </c>
      <c r="E71" s="177">
        <v>3.06</v>
      </c>
      <c r="F71" s="178"/>
      <c r="G71" s="179">
        <f>ROUND(E71*F71,2)</f>
        <v>0</v>
      </c>
      <c r="H71" s="178"/>
      <c r="I71" s="179">
        <f>ROUND(E71*H71,2)</f>
        <v>0</v>
      </c>
      <c r="J71" s="178"/>
      <c r="K71" s="179">
        <f>ROUND(E71*J71,2)</f>
        <v>0</v>
      </c>
      <c r="L71" s="179">
        <v>15</v>
      </c>
      <c r="M71" s="179">
        <f>G71*(1+L71/100)</f>
        <v>0</v>
      </c>
      <c r="N71" s="179">
        <v>1.2149999999999999E-2</v>
      </c>
      <c r="O71" s="180">
        <f>ROUND(E71*N71,2)</f>
        <v>0.04</v>
      </c>
      <c r="P71" s="158">
        <v>0</v>
      </c>
      <c r="Q71" s="158">
        <f>ROUND(E71*P71,2)</f>
        <v>0</v>
      </c>
      <c r="R71" s="158"/>
      <c r="S71" s="158" t="s">
        <v>140</v>
      </c>
      <c r="T71" s="158" t="s">
        <v>141</v>
      </c>
      <c r="U71" s="158">
        <v>1.0109999999999999</v>
      </c>
      <c r="V71" s="158">
        <f>ROUND(E71*U71,2)</f>
        <v>3.09</v>
      </c>
      <c r="W71" s="158"/>
      <c r="X71" s="158" t="s">
        <v>142</v>
      </c>
      <c r="Y71" s="148"/>
      <c r="Z71" s="148"/>
      <c r="AA71" s="148"/>
      <c r="AB71" s="148"/>
      <c r="AC71" s="148"/>
      <c r="AD71" s="148"/>
      <c r="AE71" s="148"/>
      <c r="AF71" s="148"/>
      <c r="AG71" s="148" t="s">
        <v>143</v>
      </c>
      <c r="AH71" s="148"/>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c r="A72" s="155"/>
      <c r="B72" s="156"/>
      <c r="C72" s="192" t="s">
        <v>219</v>
      </c>
      <c r="D72" s="160"/>
      <c r="E72" s="161">
        <v>3.06</v>
      </c>
      <c r="F72" s="158"/>
      <c r="G72" s="158"/>
      <c r="H72" s="158"/>
      <c r="I72" s="158"/>
      <c r="J72" s="158"/>
      <c r="K72" s="158"/>
      <c r="L72" s="158"/>
      <c r="M72" s="158"/>
      <c r="N72" s="158"/>
      <c r="O72" s="158"/>
      <c r="P72" s="158"/>
      <c r="Q72" s="158"/>
      <c r="R72" s="158"/>
      <c r="S72" s="158"/>
      <c r="T72" s="158"/>
      <c r="U72" s="158"/>
      <c r="V72" s="158"/>
      <c r="W72" s="158"/>
      <c r="X72" s="158"/>
      <c r="Y72" s="148"/>
      <c r="Z72" s="148"/>
      <c r="AA72" s="148"/>
      <c r="AB72" s="148"/>
      <c r="AC72" s="148"/>
      <c r="AD72" s="148"/>
      <c r="AE72" s="148"/>
      <c r="AF72" s="148"/>
      <c r="AG72" s="148" t="s">
        <v>145</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ht="20.399999999999999" outlineLevel="1">
      <c r="A73" s="174">
        <v>22</v>
      </c>
      <c r="B73" s="175" t="s">
        <v>220</v>
      </c>
      <c r="C73" s="191" t="s">
        <v>221</v>
      </c>
      <c r="D73" s="176" t="s">
        <v>148</v>
      </c>
      <c r="E73" s="177">
        <v>3.06</v>
      </c>
      <c r="F73" s="178"/>
      <c r="G73" s="179">
        <f>ROUND(E73*F73,2)</f>
        <v>0</v>
      </c>
      <c r="H73" s="178"/>
      <c r="I73" s="179">
        <f>ROUND(E73*H73,2)</f>
        <v>0</v>
      </c>
      <c r="J73" s="178"/>
      <c r="K73" s="179">
        <f>ROUND(E73*J73,2)</f>
        <v>0</v>
      </c>
      <c r="L73" s="179">
        <v>15</v>
      </c>
      <c r="M73" s="179">
        <f>G73*(1+L73/100)</f>
        <v>0</v>
      </c>
      <c r="N73" s="179">
        <v>0</v>
      </c>
      <c r="O73" s="180">
        <f>ROUND(E73*N73,2)</f>
        <v>0</v>
      </c>
      <c r="P73" s="158">
        <v>0</v>
      </c>
      <c r="Q73" s="158">
        <f>ROUND(E73*P73,2)</f>
        <v>0</v>
      </c>
      <c r="R73" s="158"/>
      <c r="S73" s="158" t="s">
        <v>140</v>
      </c>
      <c r="T73" s="158" t="s">
        <v>141</v>
      </c>
      <c r="U73" s="158">
        <v>0.43</v>
      </c>
      <c r="V73" s="158">
        <f>ROUND(E73*U73,2)</f>
        <v>1.32</v>
      </c>
      <c r="W73" s="158"/>
      <c r="X73" s="158" t="s">
        <v>142</v>
      </c>
      <c r="Y73" s="148"/>
      <c r="Z73" s="148"/>
      <c r="AA73" s="148"/>
      <c r="AB73" s="148"/>
      <c r="AC73" s="148"/>
      <c r="AD73" s="148"/>
      <c r="AE73" s="148"/>
      <c r="AF73" s="148"/>
      <c r="AG73" s="148" t="s">
        <v>143</v>
      </c>
      <c r="AH73" s="148"/>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1">
      <c r="A74" s="155"/>
      <c r="B74" s="156"/>
      <c r="C74" s="192" t="s">
        <v>219</v>
      </c>
      <c r="D74" s="160"/>
      <c r="E74" s="161">
        <v>3.06</v>
      </c>
      <c r="F74" s="158"/>
      <c r="G74" s="158"/>
      <c r="H74" s="158"/>
      <c r="I74" s="158"/>
      <c r="J74" s="158"/>
      <c r="K74" s="158"/>
      <c r="L74" s="158"/>
      <c r="M74" s="158"/>
      <c r="N74" s="158"/>
      <c r="O74" s="158"/>
      <c r="P74" s="158"/>
      <c r="Q74" s="158"/>
      <c r="R74" s="158"/>
      <c r="S74" s="158"/>
      <c r="T74" s="158"/>
      <c r="U74" s="158"/>
      <c r="V74" s="158"/>
      <c r="W74" s="158"/>
      <c r="X74" s="158"/>
      <c r="Y74" s="148"/>
      <c r="Z74" s="148"/>
      <c r="AA74" s="148"/>
      <c r="AB74" s="148"/>
      <c r="AC74" s="148"/>
      <c r="AD74" s="148"/>
      <c r="AE74" s="148"/>
      <c r="AF74" s="148"/>
      <c r="AG74" s="148" t="s">
        <v>145</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ht="20.399999999999999" outlineLevel="1">
      <c r="A75" s="174">
        <v>23</v>
      </c>
      <c r="B75" s="175" t="s">
        <v>222</v>
      </c>
      <c r="C75" s="191" t="s">
        <v>223</v>
      </c>
      <c r="D75" s="176" t="s">
        <v>195</v>
      </c>
      <c r="E75" s="177">
        <v>1</v>
      </c>
      <c r="F75" s="178"/>
      <c r="G75" s="179">
        <f>ROUND(E75*F75,2)</f>
        <v>0</v>
      </c>
      <c r="H75" s="178"/>
      <c r="I75" s="179">
        <f>ROUND(E75*H75,2)</f>
        <v>0</v>
      </c>
      <c r="J75" s="178"/>
      <c r="K75" s="179">
        <f>ROUND(E75*J75,2)</f>
        <v>0</v>
      </c>
      <c r="L75" s="179">
        <v>15</v>
      </c>
      <c r="M75" s="179">
        <f>G75*(1+L75/100)</f>
        <v>0</v>
      </c>
      <c r="N75" s="179">
        <v>0</v>
      </c>
      <c r="O75" s="180">
        <f>ROUND(E75*N75,2)</f>
        <v>0</v>
      </c>
      <c r="P75" s="158">
        <v>0</v>
      </c>
      <c r="Q75" s="158">
        <f>ROUND(E75*P75,2)</f>
        <v>0</v>
      </c>
      <c r="R75" s="158"/>
      <c r="S75" s="158" t="s">
        <v>196</v>
      </c>
      <c r="T75" s="158" t="s">
        <v>178</v>
      </c>
      <c r="U75" s="158">
        <v>0</v>
      </c>
      <c r="V75" s="158">
        <f>ROUND(E75*U75,2)</f>
        <v>0</v>
      </c>
      <c r="W75" s="158"/>
      <c r="X75" s="158" t="s">
        <v>142</v>
      </c>
      <c r="Y75" s="148"/>
      <c r="Z75" s="148"/>
      <c r="AA75" s="148"/>
      <c r="AB75" s="148"/>
      <c r="AC75" s="148"/>
      <c r="AD75" s="148"/>
      <c r="AE75" s="148"/>
      <c r="AF75" s="148"/>
      <c r="AG75" s="148" t="s">
        <v>143</v>
      </c>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1">
      <c r="A76" s="155"/>
      <c r="B76" s="156"/>
      <c r="C76" s="318" t="s">
        <v>224</v>
      </c>
      <c r="D76" s="319"/>
      <c r="E76" s="319"/>
      <c r="F76" s="319"/>
      <c r="G76" s="319"/>
      <c r="H76" s="158"/>
      <c r="I76" s="158"/>
      <c r="J76" s="158"/>
      <c r="K76" s="158"/>
      <c r="L76" s="158"/>
      <c r="M76" s="158"/>
      <c r="N76" s="158"/>
      <c r="O76" s="158"/>
      <c r="P76" s="158"/>
      <c r="Q76" s="158"/>
      <c r="R76" s="158"/>
      <c r="S76" s="158"/>
      <c r="T76" s="158"/>
      <c r="U76" s="158"/>
      <c r="V76" s="158"/>
      <c r="W76" s="158"/>
      <c r="X76" s="158"/>
      <c r="Y76" s="148"/>
      <c r="Z76" s="148"/>
      <c r="AA76" s="148"/>
      <c r="AB76" s="148"/>
      <c r="AC76" s="148"/>
      <c r="AD76" s="148"/>
      <c r="AE76" s="148"/>
      <c r="AF76" s="148"/>
      <c r="AG76" s="148" t="s">
        <v>225</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c r="A77" s="155"/>
      <c r="B77" s="156"/>
      <c r="C77" s="320" t="s">
        <v>226</v>
      </c>
      <c r="D77" s="321"/>
      <c r="E77" s="321"/>
      <c r="F77" s="321"/>
      <c r="G77" s="321"/>
      <c r="H77" s="158"/>
      <c r="I77" s="158"/>
      <c r="J77" s="158"/>
      <c r="K77" s="158"/>
      <c r="L77" s="158"/>
      <c r="M77" s="158"/>
      <c r="N77" s="158"/>
      <c r="O77" s="158"/>
      <c r="P77" s="158"/>
      <c r="Q77" s="158"/>
      <c r="R77" s="158"/>
      <c r="S77" s="158"/>
      <c r="T77" s="158"/>
      <c r="U77" s="158"/>
      <c r="V77" s="158"/>
      <c r="W77" s="158"/>
      <c r="X77" s="158"/>
      <c r="Y77" s="148"/>
      <c r="Z77" s="148"/>
      <c r="AA77" s="148"/>
      <c r="AB77" s="148"/>
      <c r="AC77" s="148"/>
      <c r="AD77" s="148"/>
      <c r="AE77" s="148"/>
      <c r="AF77" s="148"/>
      <c r="AG77" s="148" t="s">
        <v>225</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c r="A78" s="155"/>
      <c r="B78" s="156"/>
      <c r="C78" s="320" t="s">
        <v>478</v>
      </c>
      <c r="D78" s="321"/>
      <c r="E78" s="321"/>
      <c r="F78" s="321"/>
      <c r="G78" s="321"/>
      <c r="H78" s="158"/>
      <c r="I78" s="158"/>
      <c r="J78" s="158"/>
      <c r="K78" s="158"/>
      <c r="L78" s="158"/>
      <c r="M78" s="158"/>
      <c r="N78" s="158"/>
      <c r="O78" s="158"/>
      <c r="P78" s="158"/>
      <c r="Q78" s="158"/>
      <c r="R78" s="158"/>
      <c r="S78" s="158"/>
      <c r="T78" s="158"/>
      <c r="U78" s="158"/>
      <c r="V78" s="158"/>
      <c r="W78" s="158"/>
      <c r="X78" s="158"/>
      <c r="Y78" s="148"/>
      <c r="Z78" s="148"/>
      <c r="AA78" s="148"/>
      <c r="AB78" s="148"/>
      <c r="AC78" s="148"/>
      <c r="AD78" s="148"/>
      <c r="AE78" s="148"/>
      <c r="AF78" s="148"/>
      <c r="AG78" s="148" t="s">
        <v>225</v>
      </c>
      <c r="AH78" s="148"/>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c r="A79" s="155"/>
      <c r="B79" s="156"/>
      <c r="C79" s="320" t="s">
        <v>227</v>
      </c>
      <c r="D79" s="321"/>
      <c r="E79" s="321"/>
      <c r="F79" s="321"/>
      <c r="G79" s="321"/>
      <c r="H79" s="158"/>
      <c r="I79" s="158"/>
      <c r="J79" s="158"/>
      <c r="K79" s="158"/>
      <c r="L79" s="158"/>
      <c r="M79" s="158"/>
      <c r="N79" s="158"/>
      <c r="O79" s="158"/>
      <c r="P79" s="158"/>
      <c r="Q79" s="158"/>
      <c r="R79" s="158"/>
      <c r="S79" s="158"/>
      <c r="T79" s="158"/>
      <c r="U79" s="158"/>
      <c r="V79" s="158"/>
      <c r="W79" s="158"/>
      <c r="X79" s="158"/>
      <c r="Y79" s="148"/>
      <c r="Z79" s="148"/>
      <c r="AA79" s="148"/>
      <c r="AB79" s="148"/>
      <c r="AC79" s="148"/>
      <c r="AD79" s="148"/>
      <c r="AE79" s="148"/>
      <c r="AF79" s="148"/>
      <c r="AG79" s="148" t="s">
        <v>225</v>
      </c>
      <c r="AH79" s="148"/>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1">
      <c r="A80" s="155"/>
      <c r="B80" s="156"/>
      <c r="C80" s="320" t="s">
        <v>228</v>
      </c>
      <c r="D80" s="321"/>
      <c r="E80" s="321"/>
      <c r="F80" s="321"/>
      <c r="G80" s="321"/>
      <c r="H80" s="158"/>
      <c r="I80" s="158"/>
      <c r="J80" s="158"/>
      <c r="K80" s="158"/>
      <c r="L80" s="158"/>
      <c r="M80" s="158"/>
      <c r="N80" s="158"/>
      <c r="O80" s="158"/>
      <c r="P80" s="158"/>
      <c r="Q80" s="158"/>
      <c r="R80" s="158"/>
      <c r="S80" s="158"/>
      <c r="T80" s="158"/>
      <c r="U80" s="158"/>
      <c r="V80" s="158"/>
      <c r="W80" s="158"/>
      <c r="X80" s="158"/>
      <c r="Y80" s="148"/>
      <c r="Z80" s="148"/>
      <c r="AA80" s="148"/>
      <c r="AB80" s="148"/>
      <c r="AC80" s="148"/>
      <c r="AD80" s="148"/>
      <c r="AE80" s="148"/>
      <c r="AF80" s="148"/>
      <c r="AG80" s="148" t="s">
        <v>225</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c r="A81" s="155"/>
      <c r="B81" s="156"/>
      <c r="C81" s="320" t="s">
        <v>229</v>
      </c>
      <c r="D81" s="321"/>
      <c r="E81" s="321"/>
      <c r="F81" s="321"/>
      <c r="G81" s="321"/>
      <c r="H81" s="158"/>
      <c r="I81" s="158"/>
      <c r="J81" s="158"/>
      <c r="K81" s="158"/>
      <c r="L81" s="158"/>
      <c r="M81" s="158"/>
      <c r="N81" s="158"/>
      <c r="O81" s="158"/>
      <c r="P81" s="158"/>
      <c r="Q81" s="158"/>
      <c r="R81" s="158"/>
      <c r="S81" s="158"/>
      <c r="T81" s="158"/>
      <c r="U81" s="158"/>
      <c r="V81" s="158"/>
      <c r="W81" s="158"/>
      <c r="X81" s="158"/>
      <c r="Y81" s="148"/>
      <c r="Z81" s="148"/>
      <c r="AA81" s="148"/>
      <c r="AB81" s="148"/>
      <c r="AC81" s="148"/>
      <c r="AD81" s="148"/>
      <c r="AE81" s="148"/>
      <c r="AF81" s="148"/>
      <c r="AG81" s="148" t="s">
        <v>225</v>
      </c>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1">
      <c r="A82" s="155"/>
      <c r="B82" s="156"/>
      <c r="C82" s="320" t="s">
        <v>230</v>
      </c>
      <c r="D82" s="321"/>
      <c r="E82" s="321"/>
      <c r="F82" s="321"/>
      <c r="G82" s="321"/>
      <c r="H82" s="158"/>
      <c r="I82" s="158"/>
      <c r="J82" s="158"/>
      <c r="K82" s="158"/>
      <c r="L82" s="158"/>
      <c r="M82" s="158"/>
      <c r="N82" s="158"/>
      <c r="O82" s="158"/>
      <c r="P82" s="158"/>
      <c r="Q82" s="158"/>
      <c r="R82" s="158"/>
      <c r="S82" s="158"/>
      <c r="T82" s="158"/>
      <c r="U82" s="158"/>
      <c r="V82" s="158"/>
      <c r="W82" s="158"/>
      <c r="X82" s="158"/>
      <c r="Y82" s="148"/>
      <c r="Z82" s="148"/>
      <c r="AA82" s="148"/>
      <c r="AB82" s="148"/>
      <c r="AC82" s="148"/>
      <c r="AD82" s="148"/>
      <c r="AE82" s="148"/>
      <c r="AF82" s="148"/>
      <c r="AG82" s="148" t="s">
        <v>225</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c r="A83" s="155"/>
      <c r="B83" s="156"/>
      <c r="C83" s="320" t="s">
        <v>479</v>
      </c>
      <c r="D83" s="321"/>
      <c r="E83" s="321"/>
      <c r="F83" s="321"/>
      <c r="G83" s="321"/>
      <c r="H83" s="158"/>
      <c r="I83" s="158"/>
      <c r="J83" s="158"/>
      <c r="K83" s="158"/>
      <c r="L83" s="158"/>
      <c r="M83" s="158"/>
      <c r="N83" s="158"/>
      <c r="O83" s="158"/>
      <c r="P83" s="158"/>
      <c r="Q83" s="158"/>
      <c r="R83" s="158"/>
      <c r="S83" s="158"/>
      <c r="T83" s="158"/>
      <c r="U83" s="158"/>
      <c r="V83" s="158"/>
      <c r="W83" s="158"/>
      <c r="X83" s="158"/>
      <c r="Y83" s="148"/>
      <c r="Z83" s="148"/>
      <c r="AA83" s="148"/>
      <c r="AB83" s="148"/>
      <c r="AC83" s="148"/>
      <c r="AD83" s="148"/>
      <c r="AE83" s="148"/>
      <c r="AF83" s="148"/>
      <c r="AG83" s="148" t="s">
        <v>225</v>
      </c>
      <c r="AH83" s="148"/>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c r="A84" s="155"/>
      <c r="B84" s="156"/>
      <c r="C84" s="320" t="s">
        <v>480</v>
      </c>
      <c r="D84" s="321"/>
      <c r="E84" s="321"/>
      <c r="F84" s="321"/>
      <c r="G84" s="321"/>
      <c r="H84" s="158"/>
      <c r="I84" s="158"/>
      <c r="J84" s="158"/>
      <c r="K84" s="158"/>
      <c r="L84" s="158"/>
      <c r="M84" s="158"/>
      <c r="N84" s="158"/>
      <c r="O84" s="158"/>
      <c r="P84" s="158"/>
      <c r="Q84" s="158"/>
      <c r="R84" s="158"/>
      <c r="S84" s="158"/>
      <c r="T84" s="158"/>
      <c r="U84" s="158"/>
      <c r="V84" s="158"/>
      <c r="W84" s="158"/>
      <c r="X84" s="158"/>
      <c r="Y84" s="148"/>
      <c r="Z84" s="148"/>
      <c r="AA84" s="148"/>
      <c r="AB84" s="148"/>
      <c r="AC84" s="148"/>
      <c r="AD84" s="148"/>
      <c r="AE84" s="148"/>
      <c r="AF84" s="148"/>
      <c r="AG84" s="148" t="s">
        <v>225</v>
      </c>
      <c r="AH84" s="148"/>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c r="A85" s="155"/>
      <c r="B85" s="156"/>
      <c r="C85" s="320" t="s">
        <v>231</v>
      </c>
      <c r="D85" s="321"/>
      <c r="E85" s="321"/>
      <c r="F85" s="321"/>
      <c r="G85" s="321"/>
      <c r="H85" s="158"/>
      <c r="I85" s="158"/>
      <c r="J85" s="158"/>
      <c r="K85" s="158"/>
      <c r="L85" s="158"/>
      <c r="M85" s="158"/>
      <c r="N85" s="158"/>
      <c r="O85" s="158"/>
      <c r="P85" s="158"/>
      <c r="Q85" s="158"/>
      <c r="R85" s="158"/>
      <c r="S85" s="158"/>
      <c r="T85" s="158"/>
      <c r="U85" s="158"/>
      <c r="V85" s="158"/>
      <c r="W85" s="158"/>
      <c r="X85" s="158"/>
      <c r="Y85" s="148"/>
      <c r="Z85" s="148"/>
      <c r="AA85" s="148"/>
      <c r="AB85" s="148"/>
      <c r="AC85" s="148"/>
      <c r="AD85" s="148"/>
      <c r="AE85" s="148"/>
      <c r="AF85" s="148"/>
      <c r="AG85" s="148" t="s">
        <v>225</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c r="A86" s="155"/>
      <c r="B86" s="156"/>
      <c r="C86" s="320" t="s">
        <v>232</v>
      </c>
      <c r="D86" s="321"/>
      <c r="E86" s="321"/>
      <c r="F86" s="321"/>
      <c r="G86" s="321"/>
      <c r="H86" s="158"/>
      <c r="I86" s="158"/>
      <c r="J86" s="158"/>
      <c r="K86" s="158"/>
      <c r="L86" s="158"/>
      <c r="M86" s="158"/>
      <c r="N86" s="158"/>
      <c r="O86" s="158"/>
      <c r="P86" s="158"/>
      <c r="Q86" s="158"/>
      <c r="R86" s="158"/>
      <c r="S86" s="158"/>
      <c r="T86" s="158"/>
      <c r="U86" s="158"/>
      <c r="V86" s="158"/>
      <c r="W86" s="158"/>
      <c r="X86" s="158"/>
      <c r="Y86" s="148"/>
      <c r="Z86" s="148"/>
      <c r="AA86" s="148"/>
      <c r="AB86" s="148"/>
      <c r="AC86" s="148"/>
      <c r="AD86" s="148"/>
      <c r="AE86" s="148"/>
      <c r="AF86" s="148"/>
      <c r="AG86" s="148" t="s">
        <v>225</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c r="A87" s="155"/>
      <c r="B87" s="156"/>
      <c r="C87" s="320" t="s">
        <v>233</v>
      </c>
      <c r="D87" s="321"/>
      <c r="E87" s="321"/>
      <c r="F87" s="321"/>
      <c r="G87" s="321"/>
      <c r="H87" s="158"/>
      <c r="I87" s="158"/>
      <c r="J87" s="158"/>
      <c r="K87" s="158"/>
      <c r="L87" s="158"/>
      <c r="M87" s="158"/>
      <c r="N87" s="158"/>
      <c r="O87" s="158"/>
      <c r="P87" s="158"/>
      <c r="Q87" s="158"/>
      <c r="R87" s="158"/>
      <c r="S87" s="158"/>
      <c r="T87" s="158"/>
      <c r="U87" s="158"/>
      <c r="V87" s="158"/>
      <c r="W87" s="158"/>
      <c r="X87" s="158"/>
      <c r="Y87" s="148"/>
      <c r="Z87" s="148"/>
      <c r="AA87" s="148"/>
      <c r="AB87" s="148"/>
      <c r="AC87" s="148"/>
      <c r="AD87" s="148"/>
      <c r="AE87" s="148"/>
      <c r="AF87" s="148"/>
      <c r="AG87" s="148" t="s">
        <v>225</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c r="A88" s="155"/>
      <c r="B88" s="156"/>
      <c r="C88" s="320" t="s">
        <v>481</v>
      </c>
      <c r="D88" s="321"/>
      <c r="E88" s="321"/>
      <c r="F88" s="321"/>
      <c r="G88" s="321"/>
      <c r="H88" s="158"/>
      <c r="I88" s="158"/>
      <c r="J88" s="158"/>
      <c r="K88" s="158"/>
      <c r="L88" s="158"/>
      <c r="M88" s="158"/>
      <c r="N88" s="158"/>
      <c r="O88" s="158"/>
      <c r="P88" s="158"/>
      <c r="Q88" s="158"/>
      <c r="R88" s="158"/>
      <c r="S88" s="158"/>
      <c r="T88" s="158"/>
      <c r="U88" s="158"/>
      <c r="V88" s="158"/>
      <c r="W88" s="158"/>
      <c r="X88" s="158"/>
      <c r="Y88" s="148"/>
      <c r="Z88" s="148"/>
      <c r="AA88" s="148"/>
      <c r="AB88" s="148"/>
      <c r="AC88" s="148"/>
      <c r="AD88" s="148"/>
      <c r="AE88" s="148"/>
      <c r="AF88" s="148"/>
      <c r="AG88" s="148" t="s">
        <v>225</v>
      </c>
      <c r="AH88" s="148"/>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c r="A89" s="155"/>
      <c r="B89" s="156"/>
      <c r="C89" s="320" t="s">
        <v>482</v>
      </c>
      <c r="D89" s="321"/>
      <c r="E89" s="321"/>
      <c r="F89" s="321"/>
      <c r="G89" s="321"/>
      <c r="H89" s="158"/>
      <c r="I89" s="158"/>
      <c r="J89" s="158"/>
      <c r="K89" s="158"/>
      <c r="L89" s="158"/>
      <c r="M89" s="158"/>
      <c r="N89" s="158"/>
      <c r="O89" s="158"/>
      <c r="P89" s="158"/>
      <c r="Q89" s="158"/>
      <c r="R89" s="158"/>
      <c r="S89" s="158"/>
      <c r="T89" s="158"/>
      <c r="U89" s="158"/>
      <c r="V89" s="158"/>
      <c r="W89" s="158"/>
      <c r="X89" s="158"/>
      <c r="Y89" s="148"/>
      <c r="Z89" s="148"/>
      <c r="AA89" s="148"/>
      <c r="AB89" s="148"/>
      <c r="AC89" s="148"/>
      <c r="AD89" s="148"/>
      <c r="AE89" s="148"/>
      <c r="AF89" s="148"/>
      <c r="AG89" s="148" t="s">
        <v>225</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c r="A90" s="155"/>
      <c r="B90" s="156"/>
      <c r="C90" s="320" t="s">
        <v>234</v>
      </c>
      <c r="D90" s="321"/>
      <c r="E90" s="321"/>
      <c r="F90" s="321"/>
      <c r="G90" s="321"/>
      <c r="H90" s="158"/>
      <c r="I90" s="158"/>
      <c r="J90" s="158"/>
      <c r="K90" s="158"/>
      <c r="L90" s="158"/>
      <c r="M90" s="158"/>
      <c r="N90" s="158"/>
      <c r="O90" s="158"/>
      <c r="P90" s="158"/>
      <c r="Q90" s="158"/>
      <c r="R90" s="158"/>
      <c r="S90" s="158"/>
      <c r="T90" s="158"/>
      <c r="U90" s="158"/>
      <c r="V90" s="158"/>
      <c r="W90" s="158"/>
      <c r="X90" s="158"/>
      <c r="Y90" s="148"/>
      <c r="Z90" s="148"/>
      <c r="AA90" s="148"/>
      <c r="AB90" s="148"/>
      <c r="AC90" s="148"/>
      <c r="AD90" s="148"/>
      <c r="AE90" s="148"/>
      <c r="AF90" s="148"/>
      <c r="AG90" s="148" t="s">
        <v>225</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c r="A91" s="155"/>
      <c r="B91" s="156"/>
      <c r="C91" s="320" t="s">
        <v>235</v>
      </c>
      <c r="D91" s="321"/>
      <c r="E91" s="321"/>
      <c r="F91" s="321"/>
      <c r="G91" s="321"/>
      <c r="H91" s="158"/>
      <c r="I91" s="158"/>
      <c r="J91" s="158"/>
      <c r="K91" s="158"/>
      <c r="L91" s="158"/>
      <c r="M91" s="158"/>
      <c r="N91" s="158"/>
      <c r="O91" s="158"/>
      <c r="P91" s="158"/>
      <c r="Q91" s="158"/>
      <c r="R91" s="158"/>
      <c r="S91" s="158"/>
      <c r="T91" s="158"/>
      <c r="U91" s="158"/>
      <c r="V91" s="158"/>
      <c r="W91" s="158"/>
      <c r="X91" s="158"/>
      <c r="Y91" s="148"/>
      <c r="Z91" s="148"/>
      <c r="AA91" s="148"/>
      <c r="AB91" s="148"/>
      <c r="AC91" s="148"/>
      <c r="AD91" s="148"/>
      <c r="AE91" s="148"/>
      <c r="AF91" s="148"/>
      <c r="AG91" s="148" t="s">
        <v>225</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c r="A92" s="155"/>
      <c r="B92" s="156"/>
      <c r="C92" s="320" t="s">
        <v>236</v>
      </c>
      <c r="D92" s="321"/>
      <c r="E92" s="321"/>
      <c r="F92" s="321"/>
      <c r="G92" s="321"/>
      <c r="H92" s="158"/>
      <c r="I92" s="158"/>
      <c r="J92" s="158"/>
      <c r="K92" s="158"/>
      <c r="L92" s="158"/>
      <c r="M92" s="158"/>
      <c r="N92" s="158"/>
      <c r="O92" s="158"/>
      <c r="P92" s="158"/>
      <c r="Q92" s="158"/>
      <c r="R92" s="158"/>
      <c r="S92" s="158"/>
      <c r="T92" s="158"/>
      <c r="U92" s="158"/>
      <c r="V92" s="158"/>
      <c r="W92" s="158"/>
      <c r="X92" s="158"/>
      <c r="Y92" s="148"/>
      <c r="Z92" s="148"/>
      <c r="AA92" s="148"/>
      <c r="AB92" s="148"/>
      <c r="AC92" s="148"/>
      <c r="AD92" s="148"/>
      <c r="AE92" s="148"/>
      <c r="AF92" s="148"/>
      <c r="AG92" s="148" t="s">
        <v>225</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c r="A93" s="155"/>
      <c r="B93" s="156"/>
      <c r="C93" s="320" t="s">
        <v>483</v>
      </c>
      <c r="D93" s="321"/>
      <c r="E93" s="321"/>
      <c r="F93" s="321"/>
      <c r="G93" s="321"/>
      <c r="H93" s="158"/>
      <c r="I93" s="158"/>
      <c r="J93" s="158"/>
      <c r="K93" s="158"/>
      <c r="L93" s="158"/>
      <c r="M93" s="158"/>
      <c r="N93" s="158"/>
      <c r="O93" s="158"/>
      <c r="P93" s="158"/>
      <c r="Q93" s="158"/>
      <c r="R93" s="158"/>
      <c r="S93" s="158"/>
      <c r="T93" s="158"/>
      <c r="U93" s="158"/>
      <c r="V93" s="158"/>
      <c r="W93" s="158"/>
      <c r="X93" s="158"/>
      <c r="Y93" s="148"/>
      <c r="Z93" s="148"/>
      <c r="AA93" s="148"/>
      <c r="AB93" s="148"/>
      <c r="AC93" s="148"/>
      <c r="AD93" s="148"/>
      <c r="AE93" s="148"/>
      <c r="AF93" s="148"/>
      <c r="AG93" s="148" t="s">
        <v>225</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c r="A94" s="155"/>
      <c r="B94" s="156"/>
      <c r="C94" s="320" t="s">
        <v>484</v>
      </c>
      <c r="D94" s="321"/>
      <c r="E94" s="321"/>
      <c r="F94" s="321"/>
      <c r="G94" s="321"/>
      <c r="H94" s="158"/>
      <c r="I94" s="158"/>
      <c r="J94" s="158"/>
      <c r="K94" s="158"/>
      <c r="L94" s="158"/>
      <c r="M94" s="158"/>
      <c r="N94" s="158"/>
      <c r="O94" s="158"/>
      <c r="P94" s="158"/>
      <c r="Q94" s="158"/>
      <c r="R94" s="158"/>
      <c r="S94" s="158"/>
      <c r="T94" s="158"/>
      <c r="U94" s="158"/>
      <c r="V94" s="158"/>
      <c r="W94" s="158"/>
      <c r="X94" s="158"/>
      <c r="Y94" s="148"/>
      <c r="Z94" s="148"/>
      <c r="AA94" s="148"/>
      <c r="AB94" s="148"/>
      <c r="AC94" s="148"/>
      <c r="AD94" s="148"/>
      <c r="AE94" s="148"/>
      <c r="AF94" s="148"/>
      <c r="AG94" s="148" t="s">
        <v>225</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c r="A95" s="155"/>
      <c r="B95" s="156"/>
      <c r="C95" s="320" t="s">
        <v>485</v>
      </c>
      <c r="D95" s="321"/>
      <c r="E95" s="321"/>
      <c r="F95" s="321"/>
      <c r="G95" s="321"/>
      <c r="H95" s="158"/>
      <c r="I95" s="158"/>
      <c r="J95" s="158"/>
      <c r="K95" s="158"/>
      <c r="L95" s="158"/>
      <c r="M95" s="158"/>
      <c r="N95" s="158"/>
      <c r="O95" s="158"/>
      <c r="P95" s="158"/>
      <c r="Q95" s="158"/>
      <c r="R95" s="158"/>
      <c r="S95" s="158"/>
      <c r="T95" s="158"/>
      <c r="U95" s="158"/>
      <c r="V95" s="158"/>
      <c r="W95" s="158"/>
      <c r="X95" s="158"/>
      <c r="Y95" s="148"/>
      <c r="Z95" s="148"/>
      <c r="AA95" s="148"/>
      <c r="AB95" s="148"/>
      <c r="AC95" s="148"/>
      <c r="AD95" s="148"/>
      <c r="AE95" s="148"/>
      <c r="AF95" s="148"/>
      <c r="AG95" s="148" t="s">
        <v>225</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c r="A96" s="155"/>
      <c r="B96" s="156"/>
      <c r="C96" s="196" t="s">
        <v>237</v>
      </c>
      <c r="D96" s="164"/>
      <c r="E96" s="165"/>
      <c r="F96" s="166"/>
      <c r="G96" s="166"/>
      <c r="H96" s="158"/>
      <c r="I96" s="158"/>
      <c r="J96" s="158"/>
      <c r="K96" s="158"/>
      <c r="L96" s="158"/>
      <c r="M96" s="158"/>
      <c r="N96" s="158"/>
      <c r="O96" s="158"/>
      <c r="P96" s="158"/>
      <c r="Q96" s="158"/>
      <c r="R96" s="158"/>
      <c r="S96" s="158"/>
      <c r="T96" s="158"/>
      <c r="U96" s="158"/>
      <c r="V96" s="158"/>
      <c r="W96" s="158"/>
      <c r="X96" s="158"/>
      <c r="Y96" s="148"/>
      <c r="Z96" s="148"/>
      <c r="AA96" s="148"/>
      <c r="AB96" s="148"/>
      <c r="AC96" s="148"/>
      <c r="AD96" s="148"/>
      <c r="AE96" s="148"/>
      <c r="AF96" s="148"/>
      <c r="AG96" s="148" t="s">
        <v>225</v>
      </c>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c r="A97" s="155"/>
      <c r="B97" s="156"/>
      <c r="C97" s="320" t="s">
        <v>238</v>
      </c>
      <c r="D97" s="321"/>
      <c r="E97" s="321"/>
      <c r="F97" s="321"/>
      <c r="G97" s="321"/>
      <c r="H97" s="158"/>
      <c r="I97" s="158"/>
      <c r="J97" s="158"/>
      <c r="K97" s="158"/>
      <c r="L97" s="158"/>
      <c r="M97" s="158"/>
      <c r="N97" s="158"/>
      <c r="O97" s="158"/>
      <c r="P97" s="158"/>
      <c r="Q97" s="158"/>
      <c r="R97" s="158"/>
      <c r="S97" s="158"/>
      <c r="T97" s="158"/>
      <c r="U97" s="158"/>
      <c r="V97" s="158"/>
      <c r="W97" s="158"/>
      <c r="X97" s="158"/>
      <c r="Y97" s="148"/>
      <c r="Z97" s="148"/>
      <c r="AA97" s="148"/>
      <c r="AB97" s="148"/>
      <c r="AC97" s="148"/>
      <c r="AD97" s="148"/>
      <c r="AE97" s="148"/>
      <c r="AF97" s="148"/>
      <c r="AG97" s="148" t="s">
        <v>225</v>
      </c>
      <c r="AH97" s="148"/>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c r="A98" s="155"/>
      <c r="B98" s="156"/>
      <c r="C98" s="320" t="s">
        <v>239</v>
      </c>
      <c r="D98" s="321"/>
      <c r="E98" s="321"/>
      <c r="F98" s="321"/>
      <c r="G98" s="321"/>
      <c r="H98" s="158"/>
      <c r="I98" s="158"/>
      <c r="J98" s="158"/>
      <c r="K98" s="158"/>
      <c r="L98" s="158"/>
      <c r="M98" s="158"/>
      <c r="N98" s="158"/>
      <c r="O98" s="158"/>
      <c r="P98" s="158"/>
      <c r="Q98" s="158"/>
      <c r="R98" s="158"/>
      <c r="S98" s="158"/>
      <c r="T98" s="158"/>
      <c r="U98" s="158"/>
      <c r="V98" s="158"/>
      <c r="W98" s="158"/>
      <c r="X98" s="158"/>
      <c r="Y98" s="148"/>
      <c r="Z98" s="148"/>
      <c r="AA98" s="148"/>
      <c r="AB98" s="148"/>
      <c r="AC98" s="148"/>
      <c r="AD98" s="148"/>
      <c r="AE98" s="148"/>
      <c r="AF98" s="148"/>
      <c r="AG98" s="148" t="s">
        <v>225</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c r="A99" s="155"/>
      <c r="B99" s="156"/>
      <c r="C99" s="320" t="s">
        <v>240</v>
      </c>
      <c r="D99" s="321"/>
      <c r="E99" s="321"/>
      <c r="F99" s="321"/>
      <c r="G99" s="321"/>
      <c r="H99" s="158"/>
      <c r="I99" s="158"/>
      <c r="J99" s="158"/>
      <c r="K99" s="158"/>
      <c r="L99" s="158"/>
      <c r="M99" s="158"/>
      <c r="N99" s="158"/>
      <c r="O99" s="158"/>
      <c r="P99" s="158"/>
      <c r="Q99" s="158"/>
      <c r="R99" s="158"/>
      <c r="S99" s="158"/>
      <c r="T99" s="158"/>
      <c r="U99" s="158"/>
      <c r="V99" s="158"/>
      <c r="W99" s="158"/>
      <c r="X99" s="158"/>
      <c r="Y99" s="148"/>
      <c r="Z99" s="148"/>
      <c r="AA99" s="148"/>
      <c r="AB99" s="148"/>
      <c r="AC99" s="148"/>
      <c r="AD99" s="148"/>
      <c r="AE99" s="148"/>
      <c r="AF99" s="148"/>
      <c r="AG99" s="148" t="s">
        <v>225</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c r="A100" s="155"/>
      <c r="B100" s="156"/>
      <c r="C100" s="320" t="s">
        <v>241</v>
      </c>
      <c r="D100" s="321"/>
      <c r="E100" s="321"/>
      <c r="F100" s="321"/>
      <c r="G100" s="321"/>
      <c r="H100" s="158"/>
      <c r="I100" s="158"/>
      <c r="J100" s="158"/>
      <c r="K100" s="158"/>
      <c r="L100" s="158"/>
      <c r="M100" s="158"/>
      <c r="N100" s="158"/>
      <c r="O100" s="158"/>
      <c r="P100" s="158"/>
      <c r="Q100" s="158"/>
      <c r="R100" s="158"/>
      <c r="S100" s="158"/>
      <c r="T100" s="158"/>
      <c r="U100" s="158"/>
      <c r="V100" s="158"/>
      <c r="W100" s="158"/>
      <c r="X100" s="158"/>
      <c r="Y100" s="148"/>
      <c r="Z100" s="148"/>
      <c r="AA100" s="148"/>
      <c r="AB100" s="148"/>
      <c r="AC100" s="148"/>
      <c r="AD100" s="148"/>
      <c r="AE100" s="148"/>
      <c r="AF100" s="148"/>
      <c r="AG100" s="148" t="s">
        <v>225</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c r="A101" s="155"/>
      <c r="B101" s="156"/>
      <c r="C101" s="320" t="s">
        <v>242</v>
      </c>
      <c r="D101" s="321"/>
      <c r="E101" s="321"/>
      <c r="F101" s="321"/>
      <c r="G101" s="321"/>
      <c r="H101" s="158"/>
      <c r="I101" s="158"/>
      <c r="J101" s="158"/>
      <c r="K101" s="158"/>
      <c r="L101" s="158"/>
      <c r="M101" s="158"/>
      <c r="N101" s="158"/>
      <c r="O101" s="158"/>
      <c r="P101" s="158"/>
      <c r="Q101" s="158"/>
      <c r="R101" s="158"/>
      <c r="S101" s="158"/>
      <c r="T101" s="158"/>
      <c r="U101" s="158"/>
      <c r="V101" s="158"/>
      <c r="W101" s="158"/>
      <c r="X101" s="158"/>
      <c r="Y101" s="148"/>
      <c r="Z101" s="148"/>
      <c r="AA101" s="148"/>
      <c r="AB101" s="148"/>
      <c r="AC101" s="148"/>
      <c r="AD101" s="148"/>
      <c r="AE101" s="148"/>
      <c r="AF101" s="148"/>
      <c r="AG101" s="148" t="s">
        <v>225</v>
      </c>
      <c r="AH101" s="148"/>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ht="30.6" outlineLevel="1">
      <c r="A102" s="181">
        <v>24</v>
      </c>
      <c r="B102" s="182" t="s">
        <v>243</v>
      </c>
      <c r="C102" s="195" t="s">
        <v>541</v>
      </c>
      <c r="D102" s="183" t="s">
        <v>195</v>
      </c>
      <c r="E102" s="184">
        <v>1</v>
      </c>
      <c r="F102" s="185"/>
      <c r="G102" s="186">
        <f>ROUND(E102*F102,2)</f>
        <v>0</v>
      </c>
      <c r="H102" s="185"/>
      <c r="I102" s="186">
        <f>ROUND(E102*H102,2)</f>
        <v>0</v>
      </c>
      <c r="J102" s="185"/>
      <c r="K102" s="186">
        <f>ROUND(E102*J102,2)</f>
        <v>0</v>
      </c>
      <c r="L102" s="186">
        <v>15</v>
      </c>
      <c r="M102" s="186">
        <f>G102*(1+L102/100)</f>
        <v>0</v>
      </c>
      <c r="N102" s="186">
        <v>0</v>
      </c>
      <c r="O102" s="187">
        <f>ROUND(E102*N102,2)</f>
        <v>0</v>
      </c>
      <c r="P102" s="158">
        <v>0</v>
      </c>
      <c r="Q102" s="158">
        <f>ROUND(E102*P102,2)</f>
        <v>0</v>
      </c>
      <c r="R102" s="158"/>
      <c r="S102" s="158" t="s">
        <v>196</v>
      </c>
      <c r="T102" s="158" t="s">
        <v>178</v>
      </c>
      <c r="U102" s="158">
        <v>0</v>
      </c>
      <c r="V102" s="158">
        <f>ROUND(E102*U102,2)</f>
        <v>0</v>
      </c>
      <c r="W102" s="158"/>
      <c r="X102" s="158" t="s">
        <v>142</v>
      </c>
      <c r="Y102" s="148"/>
      <c r="Z102" s="148"/>
      <c r="AA102" s="148"/>
      <c r="AB102" s="148"/>
      <c r="AC102" s="148"/>
      <c r="AD102" s="148"/>
      <c r="AE102" s="148"/>
      <c r="AF102" s="148"/>
      <c r="AG102" s="148" t="s">
        <v>143</v>
      </c>
      <c r="AH102" s="148"/>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1">
      <c r="A103" s="174">
        <v>25</v>
      </c>
      <c r="B103" s="175" t="s">
        <v>244</v>
      </c>
      <c r="C103" s="191" t="s">
        <v>245</v>
      </c>
      <c r="D103" s="176" t="s">
        <v>205</v>
      </c>
      <c r="E103" s="177">
        <v>52.516730000000003</v>
      </c>
      <c r="F103" s="178"/>
      <c r="G103" s="179">
        <f>ROUND(E103*F103,2)</f>
        <v>0</v>
      </c>
      <c r="H103" s="178"/>
      <c r="I103" s="179">
        <f>ROUND(E103*H103,2)</f>
        <v>0</v>
      </c>
      <c r="J103" s="178"/>
      <c r="K103" s="179">
        <f>ROUND(E103*J103,2)</f>
        <v>0</v>
      </c>
      <c r="L103" s="179">
        <v>15</v>
      </c>
      <c r="M103" s="179">
        <f>G103*(1+L103/100)</f>
        <v>0</v>
      </c>
      <c r="N103" s="179">
        <v>0.05</v>
      </c>
      <c r="O103" s="180">
        <f>ROUND(E103*N103,2)</f>
        <v>2.63</v>
      </c>
      <c r="P103" s="158">
        <v>0</v>
      </c>
      <c r="Q103" s="158">
        <f>ROUND(E103*P103,2)</f>
        <v>0</v>
      </c>
      <c r="R103" s="158" t="s">
        <v>246</v>
      </c>
      <c r="S103" s="158" t="s">
        <v>140</v>
      </c>
      <c r="T103" s="158" t="s">
        <v>141</v>
      </c>
      <c r="U103" s="158">
        <v>0</v>
      </c>
      <c r="V103" s="158">
        <f>ROUND(E103*U103,2)</f>
        <v>0</v>
      </c>
      <c r="W103" s="158"/>
      <c r="X103" s="158" t="s">
        <v>247</v>
      </c>
      <c r="Y103" s="148"/>
      <c r="Z103" s="148"/>
      <c r="AA103" s="148"/>
      <c r="AB103" s="148"/>
      <c r="AC103" s="148"/>
      <c r="AD103" s="148"/>
      <c r="AE103" s="148"/>
      <c r="AF103" s="148"/>
      <c r="AG103" s="148" t="s">
        <v>248</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c r="A104" s="155"/>
      <c r="B104" s="156"/>
      <c r="C104" s="192" t="s">
        <v>249</v>
      </c>
      <c r="D104" s="160"/>
      <c r="E104" s="161">
        <v>52.516730000000003</v>
      </c>
      <c r="F104" s="158"/>
      <c r="G104" s="158"/>
      <c r="H104" s="158"/>
      <c r="I104" s="158"/>
      <c r="J104" s="158"/>
      <c r="K104" s="158"/>
      <c r="L104" s="158"/>
      <c r="M104" s="158"/>
      <c r="N104" s="158"/>
      <c r="O104" s="158"/>
      <c r="P104" s="158"/>
      <c r="Q104" s="158"/>
      <c r="R104" s="158"/>
      <c r="S104" s="158"/>
      <c r="T104" s="158"/>
      <c r="U104" s="158"/>
      <c r="V104" s="158"/>
      <c r="W104" s="158"/>
      <c r="X104" s="158"/>
      <c r="Y104" s="148"/>
      <c r="Z104" s="148"/>
      <c r="AA104" s="148"/>
      <c r="AB104" s="148"/>
      <c r="AC104" s="148"/>
      <c r="AD104" s="148"/>
      <c r="AE104" s="148"/>
      <c r="AF104" s="148"/>
      <c r="AG104" s="148" t="s">
        <v>145</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c r="A105" s="168" t="s">
        <v>135</v>
      </c>
      <c r="B105" s="169" t="s">
        <v>59</v>
      </c>
      <c r="C105" s="190" t="s">
        <v>60</v>
      </c>
      <c r="D105" s="170"/>
      <c r="E105" s="171"/>
      <c r="F105" s="172"/>
      <c r="G105" s="172">
        <f>SUMIF(AG106:AG114,"&lt;&gt;NOR",G106:G114)</f>
        <v>0</v>
      </c>
      <c r="H105" s="172"/>
      <c r="I105" s="172">
        <f>SUM(I106:I114)</f>
        <v>0</v>
      </c>
      <c r="J105" s="172"/>
      <c r="K105" s="172">
        <f>SUM(K106:K114)</f>
        <v>0</v>
      </c>
      <c r="L105" s="172"/>
      <c r="M105" s="172">
        <f>SUM(M106:M114)</f>
        <v>0</v>
      </c>
      <c r="N105" s="172"/>
      <c r="O105" s="173">
        <f>SUM(O106:O114)</f>
        <v>6.4</v>
      </c>
      <c r="P105" s="167"/>
      <c r="Q105" s="167">
        <f>SUM(Q106:Q114)</f>
        <v>0</v>
      </c>
      <c r="R105" s="167"/>
      <c r="S105" s="167"/>
      <c r="T105" s="167"/>
      <c r="U105" s="167"/>
      <c r="V105" s="167">
        <f>SUM(V106:V114)</f>
        <v>4.4000000000000004</v>
      </c>
      <c r="W105" s="167"/>
      <c r="X105" s="167"/>
      <c r="AG105" t="s">
        <v>136</v>
      </c>
    </row>
    <row r="106" spans="1:60" outlineLevel="1">
      <c r="A106" s="174">
        <v>26</v>
      </c>
      <c r="B106" s="175" t="s">
        <v>250</v>
      </c>
      <c r="C106" s="191" t="s">
        <v>251</v>
      </c>
      <c r="D106" s="176" t="s">
        <v>148</v>
      </c>
      <c r="E106" s="177">
        <v>8.91</v>
      </c>
      <c r="F106" s="178"/>
      <c r="G106" s="179">
        <f>ROUND(E106*F106,2)</f>
        <v>0</v>
      </c>
      <c r="H106" s="178"/>
      <c r="I106" s="179">
        <f>ROUND(E106*H106,2)</f>
        <v>0</v>
      </c>
      <c r="J106" s="178"/>
      <c r="K106" s="179">
        <f>ROUND(E106*J106,2)</f>
        <v>0</v>
      </c>
      <c r="L106" s="179">
        <v>15</v>
      </c>
      <c r="M106" s="179">
        <f>G106*(1+L106/100)</f>
        <v>0</v>
      </c>
      <c r="N106" s="179">
        <v>0.2024</v>
      </c>
      <c r="O106" s="180">
        <f>ROUND(E106*N106,2)</f>
        <v>1.8</v>
      </c>
      <c r="P106" s="158">
        <v>0</v>
      </c>
      <c r="Q106" s="158">
        <f>ROUND(E106*P106,2)</f>
        <v>0</v>
      </c>
      <c r="R106" s="158"/>
      <c r="S106" s="158" t="s">
        <v>140</v>
      </c>
      <c r="T106" s="158" t="s">
        <v>141</v>
      </c>
      <c r="U106" s="158">
        <v>2.5999999999999999E-2</v>
      </c>
      <c r="V106" s="158">
        <f>ROUND(E106*U106,2)</f>
        <v>0.23</v>
      </c>
      <c r="W106" s="158"/>
      <c r="X106" s="158" t="s">
        <v>142</v>
      </c>
      <c r="Y106" s="148"/>
      <c r="Z106" s="148"/>
      <c r="AA106" s="148"/>
      <c r="AB106" s="148"/>
      <c r="AC106" s="148"/>
      <c r="AD106" s="148"/>
      <c r="AE106" s="148"/>
      <c r="AF106" s="148"/>
      <c r="AG106" s="148" t="s">
        <v>143</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c r="A107" s="155"/>
      <c r="B107" s="156"/>
      <c r="C107" s="192" t="s">
        <v>186</v>
      </c>
      <c r="D107" s="160"/>
      <c r="E107" s="161">
        <v>8.91</v>
      </c>
      <c r="F107" s="158"/>
      <c r="G107" s="158"/>
      <c r="H107" s="158"/>
      <c r="I107" s="158"/>
      <c r="J107" s="158"/>
      <c r="K107" s="158"/>
      <c r="L107" s="158"/>
      <c r="M107" s="158"/>
      <c r="N107" s="158"/>
      <c r="O107" s="158"/>
      <c r="P107" s="158"/>
      <c r="Q107" s="158"/>
      <c r="R107" s="158"/>
      <c r="S107" s="158"/>
      <c r="T107" s="158"/>
      <c r="U107" s="158"/>
      <c r="V107" s="158"/>
      <c r="W107" s="158"/>
      <c r="X107" s="158"/>
      <c r="Y107" s="148"/>
      <c r="Z107" s="148"/>
      <c r="AA107" s="148"/>
      <c r="AB107" s="148"/>
      <c r="AC107" s="148"/>
      <c r="AD107" s="148"/>
      <c r="AE107" s="148"/>
      <c r="AF107" s="148"/>
      <c r="AG107" s="148" t="s">
        <v>145</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c r="A108" s="174">
        <v>27</v>
      </c>
      <c r="B108" s="175" t="s">
        <v>252</v>
      </c>
      <c r="C108" s="191" t="s">
        <v>253</v>
      </c>
      <c r="D108" s="176" t="s">
        <v>148</v>
      </c>
      <c r="E108" s="177">
        <v>8.91</v>
      </c>
      <c r="F108" s="178"/>
      <c r="G108" s="179">
        <f>ROUND(E108*F108,2)</f>
        <v>0</v>
      </c>
      <c r="H108" s="178"/>
      <c r="I108" s="179">
        <f>ROUND(E108*H108,2)</f>
        <v>0</v>
      </c>
      <c r="J108" s="178"/>
      <c r="K108" s="179">
        <f>ROUND(E108*J108,2)</f>
        <v>0</v>
      </c>
      <c r="L108" s="179">
        <v>15</v>
      </c>
      <c r="M108" s="179">
        <f>G108*(1+L108/100)</f>
        <v>0</v>
      </c>
      <c r="N108" s="179">
        <v>0.32250000000000001</v>
      </c>
      <c r="O108" s="180">
        <f>ROUND(E108*N108,2)</f>
        <v>2.87</v>
      </c>
      <c r="P108" s="158">
        <v>0</v>
      </c>
      <c r="Q108" s="158">
        <f>ROUND(E108*P108,2)</f>
        <v>0</v>
      </c>
      <c r="R108" s="158"/>
      <c r="S108" s="158" t="s">
        <v>140</v>
      </c>
      <c r="T108" s="158" t="s">
        <v>141</v>
      </c>
      <c r="U108" s="158">
        <v>2.5999999999999999E-2</v>
      </c>
      <c r="V108" s="158">
        <f>ROUND(E108*U108,2)</f>
        <v>0.23</v>
      </c>
      <c r="W108" s="158"/>
      <c r="X108" s="158" t="s">
        <v>142</v>
      </c>
      <c r="Y108" s="148"/>
      <c r="Z108" s="148"/>
      <c r="AA108" s="148"/>
      <c r="AB108" s="148"/>
      <c r="AC108" s="148"/>
      <c r="AD108" s="148"/>
      <c r="AE108" s="148"/>
      <c r="AF108" s="148"/>
      <c r="AG108" s="148" t="s">
        <v>143</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c r="A109" s="155"/>
      <c r="B109" s="156"/>
      <c r="C109" s="192" t="s">
        <v>186</v>
      </c>
      <c r="D109" s="160"/>
      <c r="E109" s="161">
        <v>8.91</v>
      </c>
      <c r="F109" s="158"/>
      <c r="G109" s="158"/>
      <c r="H109" s="158"/>
      <c r="I109" s="158"/>
      <c r="J109" s="158"/>
      <c r="K109" s="158"/>
      <c r="L109" s="158"/>
      <c r="M109" s="158"/>
      <c r="N109" s="158"/>
      <c r="O109" s="158"/>
      <c r="P109" s="158"/>
      <c r="Q109" s="158"/>
      <c r="R109" s="158"/>
      <c r="S109" s="158"/>
      <c r="T109" s="158"/>
      <c r="U109" s="158"/>
      <c r="V109" s="158"/>
      <c r="W109" s="158"/>
      <c r="X109" s="158"/>
      <c r="Y109" s="148"/>
      <c r="Z109" s="148"/>
      <c r="AA109" s="148"/>
      <c r="AB109" s="148"/>
      <c r="AC109" s="148"/>
      <c r="AD109" s="148"/>
      <c r="AE109" s="148"/>
      <c r="AF109" s="148"/>
      <c r="AG109" s="148" t="s">
        <v>145</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c r="A110" s="174">
        <v>28</v>
      </c>
      <c r="B110" s="175" t="s">
        <v>254</v>
      </c>
      <c r="C110" s="191" t="s">
        <v>255</v>
      </c>
      <c r="D110" s="176" t="s">
        <v>148</v>
      </c>
      <c r="E110" s="177">
        <v>8.91</v>
      </c>
      <c r="F110" s="178"/>
      <c r="G110" s="179">
        <f>ROUND(E110*F110,2)</f>
        <v>0</v>
      </c>
      <c r="H110" s="178"/>
      <c r="I110" s="179">
        <f>ROUND(E110*H110,2)</f>
        <v>0</v>
      </c>
      <c r="J110" s="178"/>
      <c r="K110" s="179">
        <f>ROUND(E110*J110,2)</f>
        <v>0</v>
      </c>
      <c r="L110" s="179">
        <v>15</v>
      </c>
      <c r="M110" s="179">
        <f>G110*(1+L110/100)</f>
        <v>0</v>
      </c>
      <c r="N110" s="179">
        <v>5.5449999999999999E-2</v>
      </c>
      <c r="O110" s="180">
        <f>ROUND(E110*N110,2)</f>
        <v>0.49</v>
      </c>
      <c r="P110" s="158">
        <v>0</v>
      </c>
      <c r="Q110" s="158">
        <f>ROUND(E110*P110,2)</f>
        <v>0</v>
      </c>
      <c r="R110" s="158"/>
      <c r="S110" s="158" t="s">
        <v>140</v>
      </c>
      <c r="T110" s="158" t="s">
        <v>141</v>
      </c>
      <c r="U110" s="158">
        <v>0.442</v>
      </c>
      <c r="V110" s="158">
        <f>ROUND(E110*U110,2)</f>
        <v>3.94</v>
      </c>
      <c r="W110" s="158"/>
      <c r="X110" s="158" t="s">
        <v>142</v>
      </c>
      <c r="Y110" s="148"/>
      <c r="Z110" s="148"/>
      <c r="AA110" s="148"/>
      <c r="AB110" s="148"/>
      <c r="AC110" s="148"/>
      <c r="AD110" s="148"/>
      <c r="AE110" s="148"/>
      <c r="AF110" s="148"/>
      <c r="AG110" s="148" t="s">
        <v>143</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c r="A111" s="155"/>
      <c r="B111" s="156"/>
      <c r="C111" s="192" t="s">
        <v>186</v>
      </c>
      <c r="D111" s="160"/>
      <c r="E111" s="161">
        <v>8.91</v>
      </c>
      <c r="F111" s="158"/>
      <c r="G111" s="158"/>
      <c r="H111" s="158"/>
      <c r="I111" s="158"/>
      <c r="J111" s="158"/>
      <c r="K111" s="158"/>
      <c r="L111" s="158"/>
      <c r="M111" s="158"/>
      <c r="N111" s="158"/>
      <c r="O111" s="158"/>
      <c r="P111" s="158"/>
      <c r="Q111" s="158"/>
      <c r="R111" s="158"/>
      <c r="S111" s="158"/>
      <c r="T111" s="158"/>
      <c r="U111" s="158"/>
      <c r="V111" s="158"/>
      <c r="W111" s="158"/>
      <c r="X111" s="158"/>
      <c r="Y111" s="148"/>
      <c r="Z111" s="148"/>
      <c r="AA111" s="148"/>
      <c r="AB111" s="148"/>
      <c r="AC111" s="148"/>
      <c r="AD111" s="148"/>
      <c r="AE111" s="148"/>
      <c r="AF111" s="148"/>
      <c r="AG111" s="148" t="s">
        <v>145</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ht="20.399999999999999" outlineLevel="1">
      <c r="A112" s="181">
        <v>29</v>
      </c>
      <c r="B112" s="182" t="s">
        <v>256</v>
      </c>
      <c r="C112" s="195" t="s">
        <v>257</v>
      </c>
      <c r="D112" s="183" t="s">
        <v>205</v>
      </c>
      <c r="E112" s="184">
        <v>1</v>
      </c>
      <c r="F112" s="185"/>
      <c r="G112" s="186">
        <f>ROUND(E112*F112,2)</f>
        <v>0</v>
      </c>
      <c r="H112" s="185"/>
      <c r="I112" s="186">
        <f>ROUND(E112*H112,2)</f>
        <v>0</v>
      </c>
      <c r="J112" s="185"/>
      <c r="K112" s="186">
        <f>ROUND(E112*J112,2)</f>
        <v>0</v>
      </c>
      <c r="L112" s="186">
        <v>15</v>
      </c>
      <c r="M112" s="186">
        <f>G112*(1+L112/100)</f>
        <v>0</v>
      </c>
      <c r="N112" s="186">
        <v>1.477E-2</v>
      </c>
      <c r="O112" s="187">
        <f>ROUND(E112*N112,2)</f>
        <v>0.01</v>
      </c>
      <c r="P112" s="158">
        <v>0</v>
      </c>
      <c r="Q112" s="158">
        <f>ROUND(E112*P112,2)</f>
        <v>0</v>
      </c>
      <c r="R112" s="158" t="s">
        <v>246</v>
      </c>
      <c r="S112" s="158" t="s">
        <v>140</v>
      </c>
      <c r="T112" s="158" t="s">
        <v>141</v>
      </c>
      <c r="U112" s="158">
        <v>0</v>
      </c>
      <c r="V112" s="158">
        <f>ROUND(E112*U112,2)</f>
        <v>0</v>
      </c>
      <c r="W112" s="158"/>
      <c r="X112" s="158" t="s">
        <v>247</v>
      </c>
      <c r="Y112" s="148"/>
      <c r="Z112" s="148"/>
      <c r="AA112" s="148"/>
      <c r="AB112" s="148"/>
      <c r="AC112" s="148"/>
      <c r="AD112" s="148"/>
      <c r="AE112" s="148"/>
      <c r="AF112" s="148"/>
      <c r="AG112" s="148" t="s">
        <v>248</v>
      </c>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c r="A113" s="174">
        <v>30</v>
      </c>
      <c r="B113" s="175" t="s">
        <v>258</v>
      </c>
      <c r="C113" s="191" t="s">
        <v>259</v>
      </c>
      <c r="D113" s="176" t="s">
        <v>148</v>
      </c>
      <c r="E113" s="177">
        <v>9.5336999999999996</v>
      </c>
      <c r="F113" s="178"/>
      <c r="G113" s="179">
        <f>ROUND(E113*F113,2)</f>
        <v>0</v>
      </c>
      <c r="H113" s="178"/>
      <c r="I113" s="179">
        <f>ROUND(E113*H113,2)</f>
        <v>0</v>
      </c>
      <c r="J113" s="178"/>
      <c r="K113" s="179">
        <f>ROUND(E113*J113,2)</f>
        <v>0</v>
      </c>
      <c r="L113" s="179">
        <v>15</v>
      </c>
      <c r="M113" s="179">
        <f>G113*(1+L113/100)</f>
        <v>0</v>
      </c>
      <c r="N113" s="179">
        <v>0.12953999999999999</v>
      </c>
      <c r="O113" s="180">
        <f>ROUND(E113*N113,2)</f>
        <v>1.23</v>
      </c>
      <c r="P113" s="158">
        <v>0</v>
      </c>
      <c r="Q113" s="158">
        <f>ROUND(E113*P113,2)</f>
        <v>0</v>
      </c>
      <c r="R113" s="158" t="s">
        <v>246</v>
      </c>
      <c r="S113" s="158" t="s">
        <v>140</v>
      </c>
      <c r="T113" s="158" t="s">
        <v>141</v>
      </c>
      <c r="U113" s="158">
        <v>0</v>
      </c>
      <c r="V113" s="158">
        <f>ROUND(E113*U113,2)</f>
        <v>0</v>
      </c>
      <c r="W113" s="158"/>
      <c r="X113" s="158" t="s">
        <v>247</v>
      </c>
      <c r="Y113" s="148"/>
      <c r="Z113" s="148"/>
      <c r="AA113" s="148"/>
      <c r="AB113" s="148"/>
      <c r="AC113" s="148"/>
      <c r="AD113" s="148"/>
      <c r="AE113" s="148"/>
      <c r="AF113" s="148"/>
      <c r="AG113" s="148" t="s">
        <v>248</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c r="A114" s="155"/>
      <c r="B114" s="156"/>
      <c r="C114" s="192" t="s">
        <v>260</v>
      </c>
      <c r="D114" s="160"/>
      <c r="E114" s="161">
        <v>9.5336999999999996</v>
      </c>
      <c r="F114" s="158"/>
      <c r="G114" s="158"/>
      <c r="H114" s="158"/>
      <c r="I114" s="158"/>
      <c r="J114" s="158"/>
      <c r="K114" s="158"/>
      <c r="L114" s="158"/>
      <c r="M114" s="158"/>
      <c r="N114" s="158"/>
      <c r="O114" s="158"/>
      <c r="P114" s="158"/>
      <c r="Q114" s="158"/>
      <c r="R114" s="158"/>
      <c r="S114" s="158"/>
      <c r="T114" s="158"/>
      <c r="U114" s="158"/>
      <c r="V114" s="158"/>
      <c r="W114" s="158"/>
      <c r="X114" s="158"/>
      <c r="Y114" s="148"/>
      <c r="Z114" s="148"/>
      <c r="AA114" s="148"/>
      <c r="AB114" s="148"/>
      <c r="AC114" s="148"/>
      <c r="AD114" s="148"/>
      <c r="AE114" s="148"/>
      <c r="AF114" s="148"/>
      <c r="AG114" s="148" t="s">
        <v>145</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c r="A115" s="168" t="s">
        <v>135</v>
      </c>
      <c r="B115" s="169" t="s">
        <v>61</v>
      </c>
      <c r="C115" s="190" t="s">
        <v>62</v>
      </c>
      <c r="D115" s="170"/>
      <c r="E115" s="171"/>
      <c r="F115" s="172"/>
      <c r="G115" s="172">
        <f>SUMIF(AG116:AG122,"&lt;&gt;NOR",G116:G122)</f>
        <v>0</v>
      </c>
      <c r="H115" s="172"/>
      <c r="I115" s="172">
        <f>SUM(I116:I122)</f>
        <v>0</v>
      </c>
      <c r="J115" s="172"/>
      <c r="K115" s="172">
        <f>SUM(K116:K122)</f>
        <v>0</v>
      </c>
      <c r="L115" s="172"/>
      <c r="M115" s="172">
        <f>SUM(M116:M122)</f>
        <v>0</v>
      </c>
      <c r="N115" s="172"/>
      <c r="O115" s="173">
        <f>SUM(O116:O122)</f>
        <v>0.94000000000000006</v>
      </c>
      <c r="P115" s="167"/>
      <c r="Q115" s="167">
        <f>SUM(Q116:Q122)</f>
        <v>0</v>
      </c>
      <c r="R115" s="167"/>
      <c r="S115" s="167"/>
      <c r="T115" s="167"/>
      <c r="U115" s="167"/>
      <c r="V115" s="167">
        <f>SUM(V116:V122)</f>
        <v>21.75</v>
      </c>
      <c r="W115" s="167"/>
      <c r="X115" s="167"/>
      <c r="AG115" t="s">
        <v>136</v>
      </c>
    </row>
    <row r="116" spans="1:60" outlineLevel="1">
      <c r="A116" s="174">
        <v>31</v>
      </c>
      <c r="B116" s="175" t="s">
        <v>261</v>
      </c>
      <c r="C116" s="191" t="s">
        <v>262</v>
      </c>
      <c r="D116" s="176" t="s">
        <v>148</v>
      </c>
      <c r="E116" s="177">
        <v>10</v>
      </c>
      <c r="F116" s="178"/>
      <c r="G116" s="179">
        <f>ROUND(E116*F116,2)</f>
        <v>0</v>
      </c>
      <c r="H116" s="178"/>
      <c r="I116" s="179">
        <f>ROUND(E116*H116,2)</f>
        <v>0</v>
      </c>
      <c r="J116" s="178"/>
      <c r="K116" s="179">
        <f>ROUND(E116*J116,2)</f>
        <v>0</v>
      </c>
      <c r="L116" s="179">
        <v>15</v>
      </c>
      <c r="M116" s="179">
        <f>G116*(1+L116/100)</f>
        <v>0</v>
      </c>
      <c r="N116" s="179">
        <v>1.7000000000000001E-2</v>
      </c>
      <c r="O116" s="180">
        <f>ROUND(E116*N116,2)</f>
        <v>0.17</v>
      </c>
      <c r="P116" s="158">
        <v>0</v>
      </c>
      <c r="Q116" s="158">
        <f>ROUND(E116*P116,2)</f>
        <v>0</v>
      </c>
      <c r="R116" s="158"/>
      <c r="S116" s="158" t="s">
        <v>140</v>
      </c>
      <c r="T116" s="158" t="s">
        <v>141</v>
      </c>
      <c r="U116" s="158">
        <v>0.36</v>
      </c>
      <c r="V116" s="158">
        <f>ROUND(E116*U116,2)</f>
        <v>3.6</v>
      </c>
      <c r="W116" s="158"/>
      <c r="X116" s="158" t="s">
        <v>142</v>
      </c>
      <c r="Y116" s="148"/>
      <c r="Z116" s="148"/>
      <c r="AA116" s="148"/>
      <c r="AB116" s="148"/>
      <c r="AC116" s="148"/>
      <c r="AD116" s="148"/>
      <c r="AE116" s="148"/>
      <c r="AF116" s="148"/>
      <c r="AG116" s="148" t="s">
        <v>143</v>
      </c>
      <c r="AH116" s="148"/>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c r="A117" s="155"/>
      <c r="B117" s="156"/>
      <c r="C117" s="192" t="s">
        <v>263</v>
      </c>
      <c r="D117" s="160"/>
      <c r="E117" s="161">
        <v>10</v>
      </c>
      <c r="F117" s="158"/>
      <c r="G117" s="158"/>
      <c r="H117" s="158"/>
      <c r="I117" s="158"/>
      <c r="J117" s="158"/>
      <c r="K117" s="158"/>
      <c r="L117" s="158"/>
      <c r="M117" s="158"/>
      <c r="N117" s="158"/>
      <c r="O117" s="158"/>
      <c r="P117" s="158"/>
      <c r="Q117" s="158"/>
      <c r="R117" s="158"/>
      <c r="S117" s="158"/>
      <c r="T117" s="158"/>
      <c r="U117" s="158"/>
      <c r="V117" s="158"/>
      <c r="W117" s="158"/>
      <c r="X117" s="158"/>
      <c r="Y117" s="148"/>
      <c r="Z117" s="148"/>
      <c r="AA117" s="148"/>
      <c r="AB117" s="148"/>
      <c r="AC117" s="148"/>
      <c r="AD117" s="148"/>
      <c r="AE117" s="148"/>
      <c r="AF117" s="148"/>
      <c r="AG117" s="148" t="s">
        <v>145</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c r="A118" s="174">
        <v>32</v>
      </c>
      <c r="B118" s="175" t="s">
        <v>264</v>
      </c>
      <c r="C118" s="191" t="s">
        <v>265</v>
      </c>
      <c r="D118" s="176" t="s">
        <v>148</v>
      </c>
      <c r="E118" s="177">
        <v>12.656000000000001</v>
      </c>
      <c r="F118" s="178"/>
      <c r="G118" s="179">
        <f>ROUND(E118*F118,2)</f>
        <v>0</v>
      </c>
      <c r="H118" s="178"/>
      <c r="I118" s="179">
        <f>ROUND(E118*H118,2)</f>
        <v>0</v>
      </c>
      <c r="J118" s="178"/>
      <c r="K118" s="179">
        <f>ROUND(E118*J118,2)</f>
        <v>0</v>
      </c>
      <c r="L118" s="179">
        <v>15</v>
      </c>
      <c r="M118" s="179">
        <f>G118*(1+L118/100)</f>
        <v>0</v>
      </c>
      <c r="N118" s="179">
        <v>5.3690000000000002E-2</v>
      </c>
      <c r="O118" s="180">
        <f>ROUND(E118*N118,2)</f>
        <v>0.68</v>
      </c>
      <c r="P118" s="158">
        <v>0</v>
      </c>
      <c r="Q118" s="158">
        <f>ROUND(E118*P118,2)</f>
        <v>0</v>
      </c>
      <c r="R118" s="158"/>
      <c r="S118" s="158" t="s">
        <v>140</v>
      </c>
      <c r="T118" s="158" t="s">
        <v>141</v>
      </c>
      <c r="U118" s="158">
        <v>1.17717</v>
      </c>
      <c r="V118" s="158">
        <f>ROUND(E118*U118,2)</f>
        <v>14.9</v>
      </c>
      <c r="W118" s="158"/>
      <c r="X118" s="158" t="s">
        <v>142</v>
      </c>
      <c r="Y118" s="148"/>
      <c r="Z118" s="148"/>
      <c r="AA118" s="148"/>
      <c r="AB118" s="148"/>
      <c r="AC118" s="148"/>
      <c r="AD118" s="148"/>
      <c r="AE118" s="148"/>
      <c r="AF118" s="148"/>
      <c r="AG118" s="148" t="s">
        <v>143</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ht="20.399999999999999" outlineLevel="1">
      <c r="A119" s="155"/>
      <c r="B119" s="156"/>
      <c r="C119" s="192" t="s">
        <v>266</v>
      </c>
      <c r="D119" s="160"/>
      <c r="E119" s="161">
        <v>9.1560000000000006</v>
      </c>
      <c r="F119" s="158"/>
      <c r="G119" s="158"/>
      <c r="H119" s="158"/>
      <c r="I119" s="158"/>
      <c r="J119" s="158"/>
      <c r="K119" s="158"/>
      <c r="L119" s="158"/>
      <c r="M119" s="158"/>
      <c r="N119" s="158"/>
      <c r="O119" s="158"/>
      <c r="P119" s="158"/>
      <c r="Q119" s="158"/>
      <c r="R119" s="158"/>
      <c r="S119" s="158"/>
      <c r="T119" s="158"/>
      <c r="U119" s="158"/>
      <c r="V119" s="158"/>
      <c r="W119" s="158"/>
      <c r="X119" s="158"/>
      <c r="Y119" s="148"/>
      <c r="Z119" s="148"/>
      <c r="AA119" s="148"/>
      <c r="AB119" s="148"/>
      <c r="AC119" s="148"/>
      <c r="AD119" s="148"/>
      <c r="AE119" s="148"/>
      <c r="AF119" s="148"/>
      <c r="AG119" s="148" t="s">
        <v>145</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ht="20.399999999999999" outlineLevel="1">
      <c r="A120" s="155"/>
      <c r="B120" s="156"/>
      <c r="C120" s="192" t="s">
        <v>267</v>
      </c>
      <c r="D120" s="160"/>
      <c r="E120" s="161">
        <v>3.5</v>
      </c>
      <c r="F120" s="158"/>
      <c r="G120" s="158"/>
      <c r="H120" s="158"/>
      <c r="I120" s="158"/>
      <c r="J120" s="158"/>
      <c r="K120" s="158"/>
      <c r="L120" s="158"/>
      <c r="M120" s="158"/>
      <c r="N120" s="158"/>
      <c r="O120" s="158"/>
      <c r="P120" s="158"/>
      <c r="Q120" s="158"/>
      <c r="R120" s="158"/>
      <c r="S120" s="158"/>
      <c r="T120" s="158"/>
      <c r="U120" s="158"/>
      <c r="V120" s="158"/>
      <c r="W120" s="158"/>
      <c r="X120" s="158"/>
      <c r="Y120" s="148"/>
      <c r="Z120" s="148"/>
      <c r="AA120" s="148"/>
      <c r="AB120" s="148"/>
      <c r="AC120" s="148"/>
      <c r="AD120" s="148"/>
      <c r="AE120" s="148"/>
      <c r="AF120" s="148"/>
      <c r="AG120" s="148" t="s">
        <v>145</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c r="A121" s="174">
        <v>33</v>
      </c>
      <c r="B121" s="175" t="s">
        <v>268</v>
      </c>
      <c r="C121" s="191" t="s">
        <v>269</v>
      </c>
      <c r="D121" s="176" t="s">
        <v>148</v>
      </c>
      <c r="E121" s="177">
        <v>10</v>
      </c>
      <c r="F121" s="178"/>
      <c r="G121" s="179">
        <f>ROUND(E121*F121,2)</f>
        <v>0</v>
      </c>
      <c r="H121" s="178"/>
      <c r="I121" s="179">
        <f>ROUND(E121*H121,2)</f>
        <v>0</v>
      </c>
      <c r="J121" s="178"/>
      <c r="K121" s="179">
        <f>ROUND(E121*J121,2)</f>
        <v>0</v>
      </c>
      <c r="L121" s="179">
        <v>15</v>
      </c>
      <c r="M121" s="179">
        <f>G121*(1+L121/100)</f>
        <v>0</v>
      </c>
      <c r="N121" s="179">
        <v>8.5100000000000002E-3</v>
      </c>
      <c r="O121" s="180">
        <f>ROUND(E121*N121,2)</f>
        <v>0.09</v>
      </c>
      <c r="P121" s="158">
        <v>0</v>
      </c>
      <c r="Q121" s="158">
        <f>ROUND(E121*P121,2)</f>
        <v>0</v>
      </c>
      <c r="R121" s="158"/>
      <c r="S121" s="158" t="s">
        <v>140</v>
      </c>
      <c r="T121" s="158" t="s">
        <v>141</v>
      </c>
      <c r="U121" s="158">
        <v>0.32500000000000001</v>
      </c>
      <c r="V121" s="158">
        <f>ROUND(E121*U121,2)</f>
        <v>3.25</v>
      </c>
      <c r="W121" s="158"/>
      <c r="X121" s="158" t="s">
        <v>142</v>
      </c>
      <c r="Y121" s="148"/>
      <c r="Z121" s="148"/>
      <c r="AA121" s="148"/>
      <c r="AB121" s="148"/>
      <c r="AC121" s="148"/>
      <c r="AD121" s="148"/>
      <c r="AE121" s="148"/>
      <c r="AF121" s="148"/>
      <c r="AG121" s="148" t="s">
        <v>143</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c r="A122" s="155"/>
      <c r="B122" s="156"/>
      <c r="C122" s="192" t="s">
        <v>263</v>
      </c>
      <c r="D122" s="160"/>
      <c r="E122" s="161">
        <v>10</v>
      </c>
      <c r="F122" s="158"/>
      <c r="G122" s="158"/>
      <c r="H122" s="158"/>
      <c r="I122" s="158"/>
      <c r="J122" s="158"/>
      <c r="K122" s="158"/>
      <c r="L122" s="158"/>
      <c r="M122" s="158"/>
      <c r="N122" s="158"/>
      <c r="O122" s="158"/>
      <c r="P122" s="158"/>
      <c r="Q122" s="158"/>
      <c r="R122" s="158"/>
      <c r="S122" s="158"/>
      <c r="T122" s="158"/>
      <c r="U122" s="158"/>
      <c r="V122" s="158"/>
      <c r="W122" s="158"/>
      <c r="X122" s="158"/>
      <c r="Y122" s="148"/>
      <c r="Z122" s="148"/>
      <c r="AA122" s="148"/>
      <c r="AB122" s="148"/>
      <c r="AC122" s="148"/>
      <c r="AD122" s="148"/>
      <c r="AE122" s="148"/>
      <c r="AF122" s="148"/>
      <c r="AG122" s="148" t="s">
        <v>145</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c r="A123" s="168" t="s">
        <v>135</v>
      </c>
      <c r="B123" s="169" t="s">
        <v>63</v>
      </c>
      <c r="C123" s="190" t="s">
        <v>64</v>
      </c>
      <c r="D123" s="170"/>
      <c r="E123" s="171"/>
      <c r="F123" s="172"/>
      <c r="G123" s="172">
        <f>SUMIF(AG124:AG133,"&lt;&gt;NOR",G124:G133)</f>
        <v>0</v>
      </c>
      <c r="H123" s="172"/>
      <c r="I123" s="172">
        <f>SUM(I124:I133)</f>
        <v>0</v>
      </c>
      <c r="J123" s="172"/>
      <c r="K123" s="172">
        <f>SUM(K124:K133)</f>
        <v>0</v>
      </c>
      <c r="L123" s="172"/>
      <c r="M123" s="172">
        <f>SUM(M124:M133)</f>
        <v>0</v>
      </c>
      <c r="N123" s="172"/>
      <c r="O123" s="173">
        <f>SUM(O124:O133)</f>
        <v>4.5199999999999996</v>
      </c>
      <c r="P123" s="167"/>
      <c r="Q123" s="167">
        <f>SUM(Q124:Q133)</f>
        <v>0</v>
      </c>
      <c r="R123" s="167"/>
      <c r="S123" s="167"/>
      <c r="T123" s="167"/>
      <c r="U123" s="167"/>
      <c r="V123" s="167">
        <f>SUM(V124:V133)</f>
        <v>3.3899999999999997</v>
      </c>
      <c r="W123" s="167"/>
      <c r="X123" s="167"/>
      <c r="AG123" t="s">
        <v>136</v>
      </c>
    </row>
    <row r="124" spans="1:60" outlineLevel="1">
      <c r="A124" s="174">
        <v>34</v>
      </c>
      <c r="B124" s="175" t="s">
        <v>270</v>
      </c>
      <c r="C124" s="191" t="s">
        <v>271</v>
      </c>
      <c r="D124" s="176" t="s">
        <v>139</v>
      </c>
      <c r="E124" s="177">
        <v>1.7639</v>
      </c>
      <c r="F124" s="178"/>
      <c r="G124" s="179">
        <f>ROUND(E124*F124,2)</f>
        <v>0</v>
      </c>
      <c r="H124" s="178"/>
      <c r="I124" s="179">
        <f>ROUND(E124*H124,2)</f>
        <v>0</v>
      </c>
      <c r="J124" s="178"/>
      <c r="K124" s="179">
        <f>ROUND(E124*J124,2)</f>
        <v>0</v>
      </c>
      <c r="L124" s="179">
        <v>15</v>
      </c>
      <c r="M124" s="179">
        <f>G124*(1+L124/100)</f>
        <v>0</v>
      </c>
      <c r="N124" s="179">
        <v>0</v>
      </c>
      <c r="O124" s="180">
        <f>ROUND(E124*N124,2)</f>
        <v>0</v>
      </c>
      <c r="P124" s="158">
        <v>0</v>
      </c>
      <c r="Q124" s="158">
        <f>ROUND(E124*P124,2)</f>
        <v>0</v>
      </c>
      <c r="R124" s="158"/>
      <c r="S124" s="158" t="s">
        <v>140</v>
      </c>
      <c r="T124" s="158" t="s">
        <v>141</v>
      </c>
      <c r="U124" s="158">
        <v>0.20499999999999999</v>
      </c>
      <c r="V124" s="158">
        <f>ROUND(E124*U124,2)</f>
        <v>0.36</v>
      </c>
      <c r="W124" s="158"/>
      <c r="X124" s="158" t="s">
        <v>142</v>
      </c>
      <c r="Y124" s="148"/>
      <c r="Z124" s="148"/>
      <c r="AA124" s="148"/>
      <c r="AB124" s="148"/>
      <c r="AC124" s="148"/>
      <c r="AD124" s="148"/>
      <c r="AE124" s="148"/>
      <c r="AF124" s="148"/>
      <c r="AG124" s="148" t="s">
        <v>143</v>
      </c>
      <c r="AH124" s="148"/>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c r="A125" s="155"/>
      <c r="B125" s="156"/>
      <c r="C125" s="192" t="s">
        <v>272</v>
      </c>
      <c r="D125" s="160"/>
      <c r="E125" s="161">
        <v>0.67415999999999998</v>
      </c>
      <c r="F125" s="158"/>
      <c r="G125" s="158"/>
      <c r="H125" s="158"/>
      <c r="I125" s="158"/>
      <c r="J125" s="158"/>
      <c r="K125" s="158"/>
      <c r="L125" s="158"/>
      <c r="M125" s="158"/>
      <c r="N125" s="158"/>
      <c r="O125" s="158"/>
      <c r="P125" s="158"/>
      <c r="Q125" s="158"/>
      <c r="R125" s="158"/>
      <c r="S125" s="158"/>
      <c r="T125" s="158"/>
      <c r="U125" s="158"/>
      <c r="V125" s="158"/>
      <c r="W125" s="158"/>
      <c r="X125" s="158"/>
      <c r="Y125" s="148"/>
      <c r="Z125" s="148"/>
      <c r="AA125" s="148"/>
      <c r="AB125" s="148"/>
      <c r="AC125" s="148"/>
      <c r="AD125" s="148"/>
      <c r="AE125" s="148"/>
      <c r="AF125" s="148"/>
      <c r="AG125" s="148" t="s">
        <v>145</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ht="20.399999999999999" outlineLevel="1">
      <c r="A126" s="155"/>
      <c r="B126" s="156"/>
      <c r="C126" s="192" t="s">
        <v>273</v>
      </c>
      <c r="D126" s="160"/>
      <c r="E126" s="161">
        <v>1.0897399999999999</v>
      </c>
      <c r="F126" s="158"/>
      <c r="G126" s="158"/>
      <c r="H126" s="158"/>
      <c r="I126" s="158"/>
      <c r="J126" s="158"/>
      <c r="K126" s="158"/>
      <c r="L126" s="158"/>
      <c r="M126" s="158"/>
      <c r="N126" s="158"/>
      <c r="O126" s="158"/>
      <c r="P126" s="158"/>
      <c r="Q126" s="158"/>
      <c r="R126" s="158"/>
      <c r="S126" s="158"/>
      <c r="T126" s="158"/>
      <c r="U126" s="158"/>
      <c r="V126" s="158"/>
      <c r="W126" s="158"/>
      <c r="X126" s="158"/>
      <c r="Y126" s="148"/>
      <c r="Z126" s="148"/>
      <c r="AA126" s="148"/>
      <c r="AB126" s="148"/>
      <c r="AC126" s="148"/>
      <c r="AD126" s="148"/>
      <c r="AE126" s="148"/>
      <c r="AF126" s="148"/>
      <c r="AG126" s="148" t="s">
        <v>145</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ht="20.399999999999999" outlineLevel="1">
      <c r="A127" s="174">
        <v>35</v>
      </c>
      <c r="B127" s="175" t="s">
        <v>274</v>
      </c>
      <c r="C127" s="191" t="s">
        <v>275</v>
      </c>
      <c r="D127" s="176" t="s">
        <v>139</v>
      </c>
      <c r="E127" s="177">
        <v>1.0897399999999999</v>
      </c>
      <c r="F127" s="178"/>
      <c r="G127" s="179">
        <f>ROUND(E127*F127,2)</f>
        <v>0</v>
      </c>
      <c r="H127" s="178"/>
      <c r="I127" s="179">
        <f>ROUND(E127*H127,2)</f>
        <v>0</v>
      </c>
      <c r="J127" s="178"/>
      <c r="K127" s="179">
        <f>ROUND(E127*J127,2)</f>
        <v>0</v>
      </c>
      <c r="L127" s="179">
        <v>15</v>
      </c>
      <c r="M127" s="179">
        <f>G127*(1+L127/100)</f>
        <v>0</v>
      </c>
      <c r="N127" s="179">
        <v>2.5550000000000002</v>
      </c>
      <c r="O127" s="180">
        <f>ROUND(E127*N127,2)</f>
        <v>2.78</v>
      </c>
      <c r="P127" s="158">
        <v>0</v>
      </c>
      <c r="Q127" s="158">
        <f>ROUND(E127*P127,2)</f>
        <v>0</v>
      </c>
      <c r="R127" s="158"/>
      <c r="S127" s="158" t="s">
        <v>140</v>
      </c>
      <c r="T127" s="158" t="s">
        <v>141</v>
      </c>
      <c r="U127" s="158">
        <v>2.3170000000000002</v>
      </c>
      <c r="V127" s="158">
        <f>ROUND(E127*U127,2)</f>
        <v>2.52</v>
      </c>
      <c r="W127" s="158"/>
      <c r="X127" s="158" t="s">
        <v>142</v>
      </c>
      <c r="Y127" s="148"/>
      <c r="Z127" s="148"/>
      <c r="AA127" s="148"/>
      <c r="AB127" s="148"/>
      <c r="AC127" s="148"/>
      <c r="AD127" s="148"/>
      <c r="AE127" s="148"/>
      <c r="AF127" s="148"/>
      <c r="AG127" s="148" t="s">
        <v>143</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ht="20.399999999999999" outlineLevel="1">
      <c r="A128" s="155"/>
      <c r="B128" s="156"/>
      <c r="C128" s="192" t="s">
        <v>273</v>
      </c>
      <c r="D128" s="160"/>
      <c r="E128" s="161">
        <v>1.0897399999999999</v>
      </c>
      <c r="F128" s="158"/>
      <c r="G128" s="158"/>
      <c r="H128" s="158"/>
      <c r="I128" s="158"/>
      <c r="J128" s="158"/>
      <c r="K128" s="158"/>
      <c r="L128" s="158"/>
      <c r="M128" s="158"/>
      <c r="N128" s="158"/>
      <c r="O128" s="158"/>
      <c r="P128" s="158"/>
      <c r="Q128" s="158"/>
      <c r="R128" s="158"/>
      <c r="S128" s="158"/>
      <c r="T128" s="158"/>
      <c r="U128" s="158"/>
      <c r="V128" s="158"/>
      <c r="W128" s="158"/>
      <c r="X128" s="158"/>
      <c r="Y128" s="148"/>
      <c r="Z128" s="148"/>
      <c r="AA128" s="148"/>
      <c r="AB128" s="148"/>
      <c r="AC128" s="148"/>
      <c r="AD128" s="148"/>
      <c r="AE128" s="148"/>
      <c r="AF128" s="148"/>
      <c r="AG128" s="148" t="s">
        <v>145</v>
      </c>
      <c r="AH128" s="148">
        <v>0</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ht="20.399999999999999" outlineLevel="1">
      <c r="A129" s="174">
        <v>36</v>
      </c>
      <c r="B129" s="175" t="s">
        <v>276</v>
      </c>
      <c r="C129" s="191" t="s">
        <v>277</v>
      </c>
      <c r="D129" s="176" t="s">
        <v>177</v>
      </c>
      <c r="E129" s="177">
        <v>3.3309999999999999E-2</v>
      </c>
      <c r="F129" s="178"/>
      <c r="G129" s="179">
        <f>ROUND(E129*F129,2)</f>
        <v>0</v>
      </c>
      <c r="H129" s="178"/>
      <c r="I129" s="179">
        <f>ROUND(E129*H129,2)</f>
        <v>0</v>
      </c>
      <c r="J129" s="178"/>
      <c r="K129" s="179">
        <f>ROUND(E129*J129,2)</f>
        <v>0</v>
      </c>
      <c r="L129" s="179">
        <v>15</v>
      </c>
      <c r="M129" s="179">
        <f>G129*(1+L129/100)</f>
        <v>0</v>
      </c>
      <c r="N129" s="179">
        <v>1.0662499999999999</v>
      </c>
      <c r="O129" s="180">
        <f>ROUND(E129*N129,2)</f>
        <v>0.04</v>
      </c>
      <c r="P129" s="158">
        <v>0</v>
      </c>
      <c r="Q129" s="158">
        <f>ROUND(E129*P129,2)</f>
        <v>0</v>
      </c>
      <c r="R129" s="158"/>
      <c r="S129" s="158" t="s">
        <v>140</v>
      </c>
      <c r="T129" s="158" t="s">
        <v>141</v>
      </c>
      <c r="U129" s="158">
        <v>15.231</v>
      </c>
      <c r="V129" s="158">
        <f>ROUND(E129*U129,2)</f>
        <v>0.51</v>
      </c>
      <c r="W129" s="158"/>
      <c r="X129" s="158" t="s">
        <v>142</v>
      </c>
      <c r="Y129" s="148"/>
      <c r="Z129" s="148"/>
      <c r="AA129" s="148"/>
      <c r="AB129" s="148"/>
      <c r="AC129" s="148"/>
      <c r="AD129" s="148"/>
      <c r="AE129" s="148"/>
      <c r="AF129" s="148"/>
      <c r="AG129" s="148" t="s">
        <v>143</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1">
      <c r="A130" s="155"/>
      <c r="B130" s="156"/>
      <c r="C130" s="192" t="s">
        <v>278</v>
      </c>
      <c r="D130" s="160"/>
      <c r="E130" s="161">
        <v>2.1749999999999999E-2</v>
      </c>
      <c r="F130" s="158"/>
      <c r="G130" s="158"/>
      <c r="H130" s="158"/>
      <c r="I130" s="158"/>
      <c r="J130" s="158"/>
      <c r="K130" s="158"/>
      <c r="L130" s="158"/>
      <c r="M130" s="158"/>
      <c r="N130" s="158"/>
      <c r="O130" s="158"/>
      <c r="P130" s="158"/>
      <c r="Q130" s="158"/>
      <c r="R130" s="158"/>
      <c r="S130" s="158"/>
      <c r="T130" s="158"/>
      <c r="U130" s="158"/>
      <c r="V130" s="158"/>
      <c r="W130" s="158"/>
      <c r="X130" s="158"/>
      <c r="Y130" s="148"/>
      <c r="Z130" s="148"/>
      <c r="AA130" s="148"/>
      <c r="AB130" s="148"/>
      <c r="AC130" s="148"/>
      <c r="AD130" s="148"/>
      <c r="AE130" s="148"/>
      <c r="AF130" s="148"/>
      <c r="AG130" s="148" t="s">
        <v>145</v>
      </c>
      <c r="AH130" s="148">
        <v>0</v>
      </c>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ht="20.399999999999999" outlineLevel="1">
      <c r="A131" s="155"/>
      <c r="B131" s="156"/>
      <c r="C131" s="192" t="s">
        <v>279</v>
      </c>
      <c r="D131" s="160"/>
      <c r="E131" s="161">
        <v>1.155E-2</v>
      </c>
      <c r="F131" s="158"/>
      <c r="G131" s="158"/>
      <c r="H131" s="158"/>
      <c r="I131" s="158"/>
      <c r="J131" s="158"/>
      <c r="K131" s="158"/>
      <c r="L131" s="158"/>
      <c r="M131" s="158"/>
      <c r="N131" s="158"/>
      <c r="O131" s="158"/>
      <c r="P131" s="158"/>
      <c r="Q131" s="158"/>
      <c r="R131" s="158"/>
      <c r="S131" s="158"/>
      <c r="T131" s="158"/>
      <c r="U131" s="158"/>
      <c r="V131" s="158"/>
      <c r="W131" s="158"/>
      <c r="X131" s="158"/>
      <c r="Y131" s="148"/>
      <c r="Z131" s="148"/>
      <c r="AA131" s="148"/>
      <c r="AB131" s="148"/>
      <c r="AC131" s="148"/>
      <c r="AD131" s="148"/>
      <c r="AE131" s="148"/>
      <c r="AF131" s="148"/>
      <c r="AG131" s="148" t="s">
        <v>145</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c r="A132" s="174">
        <v>37</v>
      </c>
      <c r="B132" s="175" t="s">
        <v>280</v>
      </c>
      <c r="C132" s="191" t="s">
        <v>281</v>
      </c>
      <c r="D132" s="176" t="s">
        <v>148</v>
      </c>
      <c r="E132" s="177">
        <v>4.4943999999999997</v>
      </c>
      <c r="F132" s="178"/>
      <c r="G132" s="179">
        <f>ROUND(E132*F132,2)</f>
        <v>0</v>
      </c>
      <c r="H132" s="178"/>
      <c r="I132" s="179">
        <f>ROUND(E132*H132,2)</f>
        <v>0</v>
      </c>
      <c r="J132" s="178"/>
      <c r="K132" s="179">
        <f>ROUND(E132*J132,2)</f>
        <v>0</v>
      </c>
      <c r="L132" s="179">
        <v>15</v>
      </c>
      <c r="M132" s="179">
        <f>G132*(1+L132/100)</f>
        <v>0</v>
      </c>
      <c r="N132" s="179">
        <v>0.37874999999999998</v>
      </c>
      <c r="O132" s="180">
        <f>ROUND(E132*N132,2)</f>
        <v>1.7</v>
      </c>
      <c r="P132" s="158">
        <v>0</v>
      </c>
      <c r="Q132" s="158">
        <f>ROUND(E132*P132,2)</f>
        <v>0</v>
      </c>
      <c r="R132" s="158"/>
      <c r="S132" s="158" t="s">
        <v>140</v>
      </c>
      <c r="T132" s="158" t="s">
        <v>200</v>
      </c>
      <c r="U132" s="158">
        <v>0</v>
      </c>
      <c r="V132" s="158">
        <f>ROUND(E132*U132,2)</f>
        <v>0</v>
      </c>
      <c r="W132" s="158"/>
      <c r="X132" s="158" t="s">
        <v>201</v>
      </c>
      <c r="Y132" s="148"/>
      <c r="Z132" s="148"/>
      <c r="AA132" s="148"/>
      <c r="AB132" s="148"/>
      <c r="AC132" s="148"/>
      <c r="AD132" s="148"/>
      <c r="AE132" s="148"/>
      <c r="AF132" s="148"/>
      <c r="AG132" s="148" t="s">
        <v>202</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c r="A133" s="155"/>
      <c r="B133" s="156"/>
      <c r="C133" s="192" t="s">
        <v>282</v>
      </c>
      <c r="D133" s="160"/>
      <c r="E133" s="161">
        <v>4.4943999999999997</v>
      </c>
      <c r="F133" s="158"/>
      <c r="G133" s="158"/>
      <c r="H133" s="158"/>
      <c r="I133" s="158"/>
      <c r="J133" s="158"/>
      <c r="K133" s="158"/>
      <c r="L133" s="158"/>
      <c r="M133" s="158"/>
      <c r="N133" s="158"/>
      <c r="O133" s="158"/>
      <c r="P133" s="158"/>
      <c r="Q133" s="158"/>
      <c r="R133" s="158"/>
      <c r="S133" s="158"/>
      <c r="T133" s="158"/>
      <c r="U133" s="158"/>
      <c r="V133" s="158"/>
      <c r="W133" s="158"/>
      <c r="X133" s="158"/>
      <c r="Y133" s="148"/>
      <c r="Z133" s="148"/>
      <c r="AA133" s="148"/>
      <c r="AB133" s="148"/>
      <c r="AC133" s="148"/>
      <c r="AD133" s="148"/>
      <c r="AE133" s="148"/>
      <c r="AF133" s="148"/>
      <c r="AG133" s="148" t="s">
        <v>145</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c r="A134" s="168" t="s">
        <v>135</v>
      </c>
      <c r="B134" s="169" t="s">
        <v>65</v>
      </c>
      <c r="C134" s="190" t="s">
        <v>66</v>
      </c>
      <c r="D134" s="170"/>
      <c r="E134" s="171"/>
      <c r="F134" s="172"/>
      <c r="G134" s="172">
        <f>SUMIF(AG135:AG135,"&lt;&gt;NOR",G135:G135)</f>
        <v>0</v>
      </c>
      <c r="H134" s="172"/>
      <c r="I134" s="172">
        <f>SUM(I135:I135)</f>
        <v>0</v>
      </c>
      <c r="J134" s="172"/>
      <c r="K134" s="172">
        <f>SUM(K135:K135)</f>
        <v>0</v>
      </c>
      <c r="L134" s="172"/>
      <c r="M134" s="172">
        <f>SUM(M135:M135)</f>
        <v>0</v>
      </c>
      <c r="N134" s="172"/>
      <c r="O134" s="173">
        <f>SUM(O135:O135)</f>
        <v>0.03</v>
      </c>
      <c r="P134" s="167"/>
      <c r="Q134" s="167">
        <f>SUM(Q135:Q135)</f>
        <v>0</v>
      </c>
      <c r="R134" s="167"/>
      <c r="S134" s="167"/>
      <c r="T134" s="167"/>
      <c r="U134" s="167"/>
      <c r="V134" s="167">
        <f>SUM(V135:V135)</f>
        <v>1.86</v>
      </c>
      <c r="W134" s="167"/>
      <c r="X134" s="167"/>
      <c r="AG134" t="s">
        <v>136</v>
      </c>
    </row>
    <row r="135" spans="1:60" ht="20.399999999999999" outlineLevel="1">
      <c r="A135" s="181">
        <v>38</v>
      </c>
      <c r="B135" s="182" t="s">
        <v>283</v>
      </c>
      <c r="C135" s="195" t="s">
        <v>284</v>
      </c>
      <c r="D135" s="183" t="s">
        <v>205</v>
      </c>
      <c r="E135" s="184">
        <v>1</v>
      </c>
      <c r="F135" s="185"/>
      <c r="G135" s="186">
        <f>ROUND(E135*F135,2)</f>
        <v>0</v>
      </c>
      <c r="H135" s="185"/>
      <c r="I135" s="186">
        <f>ROUND(E135*H135,2)</f>
        <v>0</v>
      </c>
      <c r="J135" s="185"/>
      <c r="K135" s="186">
        <f>ROUND(E135*J135,2)</f>
        <v>0</v>
      </c>
      <c r="L135" s="186">
        <v>15</v>
      </c>
      <c r="M135" s="186">
        <f>G135*(1+L135/100)</f>
        <v>0</v>
      </c>
      <c r="N135" s="186">
        <v>3.4049999999999997E-2</v>
      </c>
      <c r="O135" s="187">
        <f>ROUND(E135*N135,2)</f>
        <v>0.03</v>
      </c>
      <c r="P135" s="158">
        <v>0</v>
      </c>
      <c r="Q135" s="158">
        <f>ROUND(E135*P135,2)</f>
        <v>0</v>
      </c>
      <c r="R135" s="158"/>
      <c r="S135" s="158" t="s">
        <v>140</v>
      </c>
      <c r="T135" s="158" t="s">
        <v>141</v>
      </c>
      <c r="U135" s="158">
        <v>1.86</v>
      </c>
      <c r="V135" s="158">
        <f>ROUND(E135*U135,2)</f>
        <v>1.86</v>
      </c>
      <c r="W135" s="158"/>
      <c r="X135" s="158" t="s">
        <v>142</v>
      </c>
      <c r="Y135" s="148"/>
      <c r="Z135" s="148"/>
      <c r="AA135" s="148"/>
      <c r="AB135" s="148"/>
      <c r="AC135" s="148"/>
      <c r="AD135" s="148"/>
      <c r="AE135" s="148"/>
      <c r="AF135" s="148"/>
      <c r="AG135" s="148" t="s">
        <v>143</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c r="A136" s="168" t="s">
        <v>135</v>
      </c>
      <c r="B136" s="169" t="s">
        <v>67</v>
      </c>
      <c r="C136" s="190" t="s">
        <v>68</v>
      </c>
      <c r="D136" s="170"/>
      <c r="E136" s="171"/>
      <c r="F136" s="172"/>
      <c r="G136" s="172">
        <f>SUMIF(AG137:AG145,"&lt;&gt;NOR",G137:G145)</f>
        <v>0</v>
      </c>
      <c r="H136" s="172"/>
      <c r="I136" s="172">
        <f>SUM(I137:I145)</f>
        <v>0</v>
      </c>
      <c r="J136" s="172"/>
      <c r="K136" s="172">
        <f>SUM(K137:K145)</f>
        <v>0</v>
      </c>
      <c r="L136" s="172"/>
      <c r="M136" s="172">
        <f>SUM(M137:M145)</f>
        <v>0</v>
      </c>
      <c r="N136" s="172"/>
      <c r="O136" s="173">
        <f>SUM(O137:O145)</f>
        <v>1.9900000000000002</v>
      </c>
      <c r="P136" s="167"/>
      <c r="Q136" s="167">
        <f>SUM(Q137:Q145)</f>
        <v>0</v>
      </c>
      <c r="R136" s="167"/>
      <c r="S136" s="167"/>
      <c r="T136" s="167"/>
      <c r="U136" s="167"/>
      <c r="V136" s="167">
        <f>SUM(V137:V145)</f>
        <v>14.280000000000001</v>
      </c>
      <c r="W136" s="167"/>
      <c r="X136" s="167"/>
      <c r="AG136" t="s">
        <v>136</v>
      </c>
    </row>
    <row r="137" spans="1:60" outlineLevel="1">
      <c r="A137" s="174">
        <v>39</v>
      </c>
      <c r="B137" s="175" t="s">
        <v>285</v>
      </c>
      <c r="C137" s="191" t="s">
        <v>286</v>
      </c>
      <c r="D137" s="176" t="s">
        <v>148</v>
      </c>
      <c r="E137" s="177">
        <v>60</v>
      </c>
      <c r="F137" s="178"/>
      <c r="G137" s="179">
        <f>ROUND(E137*F137,2)</f>
        <v>0</v>
      </c>
      <c r="H137" s="178"/>
      <c r="I137" s="179">
        <f>ROUND(E137*H137,2)</f>
        <v>0</v>
      </c>
      <c r="J137" s="178"/>
      <c r="K137" s="179">
        <f>ROUND(E137*J137,2)</f>
        <v>0</v>
      </c>
      <c r="L137" s="179">
        <v>15</v>
      </c>
      <c r="M137" s="179">
        <f>G137*(1+L137/100)</f>
        <v>0</v>
      </c>
      <c r="N137" s="179">
        <v>1.8380000000000001E-2</v>
      </c>
      <c r="O137" s="180">
        <f>ROUND(E137*N137,2)</f>
        <v>1.1000000000000001</v>
      </c>
      <c r="P137" s="158">
        <v>0</v>
      </c>
      <c r="Q137" s="158">
        <f>ROUND(E137*P137,2)</f>
        <v>0</v>
      </c>
      <c r="R137" s="158"/>
      <c r="S137" s="158" t="s">
        <v>140</v>
      </c>
      <c r="T137" s="158" t="s">
        <v>141</v>
      </c>
      <c r="U137" s="158">
        <v>0.13</v>
      </c>
      <c r="V137" s="158">
        <f>ROUND(E137*U137,2)</f>
        <v>7.8</v>
      </c>
      <c r="W137" s="158"/>
      <c r="X137" s="158" t="s">
        <v>142</v>
      </c>
      <c r="Y137" s="148"/>
      <c r="Z137" s="148"/>
      <c r="AA137" s="148"/>
      <c r="AB137" s="148"/>
      <c r="AC137" s="148"/>
      <c r="AD137" s="148"/>
      <c r="AE137" s="148"/>
      <c r="AF137" s="148"/>
      <c r="AG137" s="148" t="s">
        <v>143</v>
      </c>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ht="20.399999999999999" outlineLevel="1">
      <c r="A138" s="155"/>
      <c r="B138" s="156"/>
      <c r="C138" s="192" t="s">
        <v>287</v>
      </c>
      <c r="D138" s="160"/>
      <c r="E138" s="161">
        <v>60</v>
      </c>
      <c r="F138" s="158"/>
      <c r="G138" s="158"/>
      <c r="H138" s="158"/>
      <c r="I138" s="158"/>
      <c r="J138" s="158"/>
      <c r="K138" s="158"/>
      <c r="L138" s="158"/>
      <c r="M138" s="158"/>
      <c r="N138" s="158"/>
      <c r="O138" s="158"/>
      <c r="P138" s="158"/>
      <c r="Q138" s="158"/>
      <c r="R138" s="158"/>
      <c r="S138" s="158"/>
      <c r="T138" s="158"/>
      <c r="U138" s="158"/>
      <c r="V138" s="158"/>
      <c r="W138" s="158"/>
      <c r="X138" s="158"/>
      <c r="Y138" s="148"/>
      <c r="Z138" s="148"/>
      <c r="AA138" s="148"/>
      <c r="AB138" s="148"/>
      <c r="AC138" s="148"/>
      <c r="AD138" s="148"/>
      <c r="AE138" s="148"/>
      <c r="AF138" s="148"/>
      <c r="AG138" s="148" t="s">
        <v>145</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1">
      <c r="A139" s="174">
        <v>40</v>
      </c>
      <c r="B139" s="175" t="s">
        <v>288</v>
      </c>
      <c r="C139" s="191" t="s">
        <v>289</v>
      </c>
      <c r="D139" s="176" t="s">
        <v>148</v>
      </c>
      <c r="E139" s="177">
        <v>60</v>
      </c>
      <c r="F139" s="178"/>
      <c r="G139" s="179">
        <f>ROUND(E139*F139,2)</f>
        <v>0</v>
      </c>
      <c r="H139" s="178"/>
      <c r="I139" s="179">
        <f>ROUND(E139*H139,2)</f>
        <v>0</v>
      </c>
      <c r="J139" s="178"/>
      <c r="K139" s="179">
        <f>ROUND(E139*J139,2)</f>
        <v>0</v>
      </c>
      <c r="L139" s="179">
        <v>15</v>
      </c>
      <c r="M139" s="179">
        <f>G139*(1+L139/100)</f>
        <v>0</v>
      </c>
      <c r="N139" s="179">
        <v>8.4999999999999995E-4</v>
      </c>
      <c r="O139" s="180">
        <f>ROUND(E139*N139,2)</f>
        <v>0.05</v>
      </c>
      <c r="P139" s="158">
        <v>0</v>
      </c>
      <c r="Q139" s="158">
        <f>ROUND(E139*P139,2)</f>
        <v>0</v>
      </c>
      <c r="R139" s="158"/>
      <c r="S139" s="158" t="s">
        <v>140</v>
      </c>
      <c r="T139" s="158" t="s">
        <v>141</v>
      </c>
      <c r="U139" s="158">
        <v>6.0000000000000001E-3</v>
      </c>
      <c r="V139" s="158">
        <f>ROUND(E139*U139,2)</f>
        <v>0.36</v>
      </c>
      <c r="W139" s="158"/>
      <c r="X139" s="158" t="s">
        <v>142</v>
      </c>
      <c r="Y139" s="148"/>
      <c r="Z139" s="148"/>
      <c r="AA139" s="148"/>
      <c r="AB139" s="148"/>
      <c r="AC139" s="148"/>
      <c r="AD139" s="148"/>
      <c r="AE139" s="148"/>
      <c r="AF139" s="148"/>
      <c r="AG139" s="148" t="s">
        <v>143</v>
      </c>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ht="20.399999999999999" outlineLevel="1">
      <c r="A140" s="155"/>
      <c r="B140" s="156"/>
      <c r="C140" s="192" t="s">
        <v>287</v>
      </c>
      <c r="D140" s="160"/>
      <c r="E140" s="161">
        <v>60</v>
      </c>
      <c r="F140" s="158"/>
      <c r="G140" s="158"/>
      <c r="H140" s="158"/>
      <c r="I140" s="158"/>
      <c r="J140" s="158"/>
      <c r="K140" s="158"/>
      <c r="L140" s="158"/>
      <c r="M140" s="158"/>
      <c r="N140" s="158"/>
      <c r="O140" s="158"/>
      <c r="P140" s="158"/>
      <c r="Q140" s="158"/>
      <c r="R140" s="158"/>
      <c r="S140" s="158"/>
      <c r="T140" s="158"/>
      <c r="U140" s="158"/>
      <c r="V140" s="158"/>
      <c r="W140" s="158"/>
      <c r="X140" s="158"/>
      <c r="Y140" s="148"/>
      <c r="Z140" s="148"/>
      <c r="AA140" s="148"/>
      <c r="AB140" s="148"/>
      <c r="AC140" s="148"/>
      <c r="AD140" s="148"/>
      <c r="AE140" s="148"/>
      <c r="AF140" s="148"/>
      <c r="AG140" s="148" t="s">
        <v>145</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c r="A141" s="174">
        <v>41</v>
      </c>
      <c r="B141" s="175" t="s">
        <v>290</v>
      </c>
      <c r="C141" s="191" t="s">
        <v>291</v>
      </c>
      <c r="D141" s="176" t="s">
        <v>148</v>
      </c>
      <c r="E141" s="177">
        <v>60</v>
      </c>
      <c r="F141" s="178"/>
      <c r="G141" s="179">
        <f>ROUND(E141*F141,2)</f>
        <v>0</v>
      </c>
      <c r="H141" s="178"/>
      <c r="I141" s="179">
        <f>ROUND(E141*H141,2)</f>
        <v>0</v>
      </c>
      <c r="J141" s="178"/>
      <c r="K141" s="179">
        <f>ROUND(E141*J141,2)</f>
        <v>0</v>
      </c>
      <c r="L141" s="179">
        <v>15</v>
      </c>
      <c r="M141" s="179">
        <f>G141*(1+L141/100)</f>
        <v>0</v>
      </c>
      <c r="N141" s="179">
        <v>0</v>
      </c>
      <c r="O141" s="180">
        <f>ROUND(E141*N141,2)</f>
        <v>0</v>
      </c>
      <c r="P141" s="158">
        <v>0</v>
      </c>
      <c r="Q141" s="158">
        <f>ROUND(E141*P141,2)</f>
        <v>0</v>
      </c>
      <c r="R141" s="158"/>
      <c r="S141" s="158" t="s">
        <v>140</v>
      </c>
      <c r="T141" s="158" t="s">
        <v>141</v>
      </c>
      <c r="U141" s="158">
        <v>0.10199999999999999</v>
      </c>
      <c r="V141" s="158">
        <f>ROUND(E141*U141,2)</f>
        <v>6.12</v>
      </c>
      <c r="W141" s="158"/>
      <c r="X141" s="158" t="s">
        <v>142</v>
      </c>
      <c r="Y141" s="148"/>
      <c r="Z141" s="148"/>
      <c r="AA141" s="148"/>
      <c r="AB141" s="148"/>
      <c r="AC141" s="148"/>
      <c r="AD141" s="148"/>
      <c r="AE141" s="148"/>
      <c r="AF141" s="148"/>
      <c r="AG141" s="148" t="s">
        <v>143</v>
      </c>
      <c r="AH141" s="148"/>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ht="20.399999999999999" outlineLevel="1">
      <c r="A142" s="155"/>
      <c r="B142" s="156"/>
      <c r="C142" s="192" t="s">
        <v>287</v>
      </c>
      <c r="D142" s="160"/>
      <c r="E142" s="161">
        <v>60</v>
      </c>
      <c r="F142" s="158"/>
      <c r="G142" s="158"/>
      <c r="H142" s="158"/>
      <c r="I142" s="158"/>
      <c r="J142" s="158"/>
      <c r="K142" s="158"/>
      <c r="L142" s="158"/>
      <c r="M142" s="158"/>
      <c r="N142" s="158"/>
      <c r="O142" s="158"/>
      <c r="P142" s="158"/>
      <c r="Q142" s="158"/>
      <c r="R142" s="158"/>
      <c r="S142" s="158"/>
      <c r="T142" s="158"/>
      <c r="U142" s="158"/>
      <c r="V142" s="158"/>
      <c r="W142" s="158"/>
      <c r="X142" s="158"/>
      <c r="Y142" s="148"/>
      <c r="Z142" s="148"/>
      <c r="AA142" s="148"/>
      <c r="AB142" s="148"/>
      <c r="AC142" s="148"/>
      <c r="AD142" s="148"/>
      <c r="AE142" s="148"/>
      <c r="AF142" s="148"/>
      <c r="AG142" s="148" t="s">
        <v>145</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c r="A143" s="174">
        <v>42</v>
      </c>
      <c r="B143" s="175" t="s">
        <v>292</v>
      </c>
      <c r="C143" s="191" t="s">
        <v>293</v>
      </c>
      <c r="D143" s="176" t="s">
        <v>148</v>
      </c>
      <c r="E143" s="177">
        <v>24.28125</v>
      </c>
      <c r="F143" s="178"/>
      <c r="G143" s="179">
        <f>ROUND(E143*F143,2)</f>
        <v>0</v>
      </c>
      <c r="H143" s="178"/>
      <c r="I143" s="179">
        <f>ROUND(E143*H143,2)</f>
        <v>0</v>
      </c>
      <c r="J143" s="178"/>
      <c r="K143" s="179">
        <f>ROUND(E143*J143,2)</f>
        <v>0</v>
      </c>
      <c r="L143" s="179">
        <v>15</v>
      </c>
      <c r="M143" s="179">
        <f>G143*(1+L143/100)</f>
        <v>0</v>
      </c>
      <c r="N143" s="179">
        <v>3.4590000000000003E-2</v>
      </c>
      <c r="O143" s="180">
        <f>ROUND(E143*N143,2)</f>
        <v>0.84</v>
      </c>
      <c r="P143" s="158">
        <v>0</v>
      </c>
      <c r="Q143" s="158">
        <f>ROUND(E143*P143,2)</f>
        <v>0</v>
      </c>
      <c r="R143" s="158"/>
      <c r="S143" s="158" t="s">
        <v>140</v>
      </c>
      <c r="T143" s="158" t="s">
        <v>141</v>
      </c>
      <c r="U143" s="158">
        <v>0</v>
      </c>
      <c r="V143" s="158">
        <f>ROUND(E143*U143,2)</f>
        <v>0</v>
      </c>
      <c r="W143" s="158"/>
      <c r="X143" s="158" t="s">
        <v>142</v>
      </c>
      <c r="Y143" s="148"/>
      <c r="Z143" s="148"/>
      <c r="AA143" s="148"/>
      <c r="AB143" s="148"/>
      <c r="AC143" s="148"/>
      <c r="AD143" s="148"/>
      <c r="AE143" s="148"/>
      <c r="AF143" s="148"/>
      <c r="AG143" s="148" t="s">
        <v>152</v>
      </c>
      <c r="AH143" s="148"/>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c r="A144" s="155"/>
      <c r="B144" s="156"/>
      <c r="C144" s="192" t="s">
        <v>294</v>
      </c>
      <c r="D144" s="160"/>
      <c r="E144" s="161">
        <v>21.28125</v>
      </c>
      <c r="F144" s="158"/>
      <c r="G144" s="158"/>
      <c r="H144" s="158"/>
      <c r="I144" s="158"/>
      <c r="J144" s="158"/>
      <c r="K144" s="158"/>
      <c r="L144" s="158"/>
      <c r="M144" s="158"/>
      <c r="N144" s="158"/>
      <c r="O144" s="158"/>
      <c r="P144" s="158"/>
      <c r="Q144" s="158"/>
      <c r="R144" s="158"/>
      <c r="S144" s="158"/>
      <c r="T144" s="158"/>
      <c r="U144" s="158"/>
      <c r="V144" s="158"/>
      <c r="W144" s="158"/>
      <c r="X144" s="158"/>
      <c r="Y144" s="148"/>
      <c r="Z144" s="148"/>
      <c r="AA144" s="148"/>
      <c r="AB144" s="148"/>
      <c r="AC144" s="148"/>
      <c r="AD144" s="148"/>
      <c r="AE144" s="148"/>
      <c r="AF144" s="148"/>
      <c r="AG144" s="148" t="s">
        <v>145</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c r="A145" s="155"/>
      <c r="B145" s="156"/>
      <c r="C145" s="192" t="s">
        <v>295</v>
      </c>
      <c r="D145" s="160"/>
      <c r="E145" s="161">
        <v>3</v>
      </c>
      <c r="F145" s="158"/>
      <c r="G145" s="158"/>
      <c r="H145" s="158"/>
      <c r="I145" s="158"/>
      <c r="J145" s="158"/>
      <c r="K145" s="158"/>
      <c r="L145" s="158"/>
      <c r="M145" s="158"/>
      <c r="N145" s="158"/>
      <c r="O145" s="158"/>
      <c r="P145" s="158"/>
      <c r="Q145" s="158"/>
      <c r="R145" s="158"/>
      <c r="S145" s="158"/>
      <c r="T145" s="158"/>
      <c r="U145" s="158"/>
      <c r="V145" s="158"/>
      <c r="W145" s="158"/>
      <c r="X145" s="158"/>
      <c r="Y145" s="148"/>
      <c r="Z145" s="148"/>
      <c r="AA145" s="148"/>
      <c r="AB145" s="148"/>
      <c r="AC145" s="148"/>
      <c r="AD145" s="148"/>
      <c r="AE145" s="148"/>
      <c r="AF145" s="148"/>
      <c r="AG145" s="148" t="s">
        <v>145</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ht="26.4">
      <c r="A146" s="168" t="s">
        <v>135</v>
      </c>
      <c r="B146" s="169" t="s">
        <v>69</v>
      </c>
      <c r="C146" s="190" t="s">
        <v>70</v>
      </c>
      <c r="D146" s="170"/>
      <c r="E146" s="171"/>
      <c r="F146" s="172"/>
      <c r="G146" s="172">
        <f>SUMIF(AG147:AG149,"&lt;&gt;NOR",G147:G149)</f>
        <v>0</v>
      </c>
      <c r="H146" s="172"/>
      <c r="I146" s="172">
        <f>SUM(I147:I149)</f>
        <v>0</v>
      </c>
      <c r="J146" s="172"/>
      <c r="K146" s="172">
        <f>SUM(K147:K149)</f>
        <v>0</v>
      </c>
      <c r="L146" s="172"/>
      <c r="M146" s="172">
        <f>SUM(M147:M149)</f>
        <v>0</v>
      </c>
      <c r="N146" s="172"/>
      <c r="O146" s="173">
        <f>SUM(O147:O149)</f>
        <v>0</v>
      </c>
      <c r="P146" s="167"/>
      <c r="Q146" s="167">
        <f>SUM(Q147:Q149)</f>
        <v>0</v>
      </c>
      <c r="R146" s="167"/>
      <c r="S146" s="167"/>
      <c r="T146" s="167"/>
      <c r="U146" s="167"/>
      <c r="V146" s="167">
        <f>SUM(V147:V149)</f>
        <v>0.36</v>
      </c>
      <c r="W146" s="167"/>
      <c r="X146" s="167"/>
      <c r="AG146" t="s">
        <v>136</v>
      </c>
    </row>
    <row r="147" spans="1:60" outlineLevel="1">
      <c r="A147" s="174">
        <v>43</v>
      </c>
      <c r="B147" s="175" t="s">
        <v>296</v>
      </c>
      <c r="C147" s="191" t="s">
        <v>297</v>
      </c>
      <c r="D147" s="176" t="s">
        <v>148</v>
      </c>
      <c r="E147" s="177">
        <v>24.28125</v>
      </c>
      <c r="F147" s="178"/>
      <c r="G147" s="179">
        <f>ROUND(E147*F147,2)</f>
        <v>0</v>
      </c>
      <c r="H147" s="178"/>
      <c r="I147" s="179">
        <f>ROUND(E147*H147,2)</f>
        <v>0</v>
      </c>
      <c r="J147" s="178"/>
      <c r="K147" s="179">
        <f>ROUND(E147*J147,2)</f>
        <v>0</v>
      </c>
      <c r="L147" s="179">
        <v>15</v>
      </c>
      <c r="M147" s="179">
        <f>G147*(1+L147/100)</f>
        <v>0</v>
      </c>
      <c r="N147" s="179">
        <v>0</v>
      </c>
      <c r="O147" s="180">
        <f>ROUND(E147*N147,2)</f>
        <v>0</v>
      </c>
      <c r="P147" s="158">
        <v>0</v>
      </c>
      <c r="Q147" s="158">
        <f>ROUND(E147*P147,2)</f>
        <v>0</v>
      </c>
      <c r="R147" s="158"/>
      <c r="S147" s="158" t="s">
        <v>140</v>
      </c>
      <c r="T147" s="158" t="s">
        <v>141</v>
      </c>
      <c r="U147" s="158">
        <v>1.4999999999999999E-2</v>
      </c>
      <c r="V147" s="158">
        <f>ROUND(E147*U147,2)</f>
        <v>0.36</v>
      </c>
      <c r="W147" s="158"/>
      <c r="X147" s="158" t="s">
        <v>142</v>
      </c>
      <c r="Y147" s="148"/>
      <c r="Z147" s="148"/>
      <c r="AA147" s="148"/>
      <c r="AB147" s="148"/>
      <c r="AC147" s="148"/>
      <c r="AD147" s="148"/>
      <c r="AE147" s="148"/>
      <c r="AF147" s="148"/>
      <c r="AG147" s="148" t="s">
        <v>152</v>
      </c>
      <c r="AH147" s="148"/>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c r="A148" s="155"/>
      <c r="B148" s="156"/>
      <c r="C148" s="192" t="s">
        <v>294</v>
      </c>
      <c r="D148" s="160"/>
      <c r="E148" s="161">
        <v>21.28125</v>
      </c>
      <c r="F148" s="158"/>
      <c r="G148" s="158"/>
      <c r="H148" s="158"/>
      <c r="I148" s="158"/>
      <c r="J148" s="158"/>
      <c r="K148" s="158"/>
      <c r="L148" s="158"/>
      <c r="M148" s="158"/>
      <c r="N148" s="158"/>
      <c r="O148" s="158"/>
      <c r="P148" s="158"/>
      <c r="Q148" s="158"/>
      <c r="R148" s="158"/>
      <c r="S148" s="158"/>
      <c r="T148" s="158"/>
      <c r="U148" s="158"/>
      <c r="V148" s="158"/>
      <c r="W148" s="158"/>
      <c r="X148" s="158"/>
      <c r="Y148" s="148"/>
      <c r="Z148" s="148"/>
      <c r="AA148" s="148"/>
      <c r="AB148" s="148"/>
      <c r="AC148" s="148"/>
      <c r="AD148" s="148"/>
      <c r="AE148" s="148"/>
      <c r="AF148" s="148"/>
      <c r="AG148" s="148" t="s">
        <v>145</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c r="A149" s="155"/>
      <c r="B149" s="156"/>
      <c r="C149" s="192" t="s">
        <v>295</v>
      </c>
      <c r="D149" s="160"/>
      <c r="E149" s="161">
        <v>3</v>
      </c>
      <c r="F149" s="158"/>
      <c r="G149" s="158"/>
      <c r="H149" s="158"/>
      <c r="I149" s="158"/>
      <c r="J149" s="158"/>
      <c r="K149" s="158"/>
      <c r="L149" s="158"/>
      <c r="M149" s="158"/>
      <c r="N149" s="158"/>
      <c r="O149" s="158"/>
      <c r="P149" s="158"/>
      <c r="Q149" s="158"/>
      <c r="R149" s="158"/>
      <c r="S149" s="158"/>
      <c r="T149" s="158"/>
      <c r="U149" s="158"/>
      <c r="V149" s="158"/>
      <c r="W149" s="158"/>
      <c r="X149" s="158"/>
      <c r="Y149" s="148"/>
      <c r="Z149" s="148"/>
      <c r="AA149" s="148"/>
      <c r="AB149" s="148"/>
      <c r="AC149" s="148"/>
      <c r="AD149" s="148"/>
      <c r="AE149" s="148"/>
      <c r="AF149" s="148"/>
      <c r="AG149" s="148" t="s">
        <v>145</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c r="A150" s="168" t="s">
        <v>135</v>
      </c>
      <c r="B150" s="169" t="s">
        <v>71</v>
      </c>
      <c r="C150" s="190" t="s">
        <v>72</v>
      </c>
      <c r="D150" s="170"/>
      <c r="E150" s="171"/>
      <c r="F150" s="172"/>
      <c r="G150" s="172">
        <f>SUMIF(AG151:AG159,"&lt;&gt;NOR",G151:G159)</f>
        <v>0</v>
      </c>
      <c r="H150" s="172"/>
      <c r="I150" s="172">
        <f>SUM(I151:I159)</f>
        <v>0</v>
      </c>
      <c r="J150" s="172"/>
      <c r="K150" s="172">
        <f>SUM(K151:K159)</f>
        <v>0</v>
      </c>
      <c r="L150" s="172"/>
      <c r="M150" s="172">
        <f>SUM(M151:M159)</f>
        <v>0</v>
      </c>
      <c r="N150" s="172"/>
      <c r="O150" s="173">
        <f>SUM(O151:O159)</f>
        <v>0</v>
      </c>
      <c r="P150" s="167"/>
      <c r="Q150" s="167">
        <f>SUM(Q151:Q159)</f>
        <v>7.04</v>
      </c>
      <c r="R150" s="167"/>
      <c r="S150" s="167"/>
      <c r="T150" s="167"/>
      <c r="U150" s="167"/>
      <c r="V150" s="167">
        <f>SUM(V151:V159)</f>
        <v>29.240000000000002</v>
      </c>
      <c r="W150" s="167"/>
      <c r="X150" s="167"/>
      <c r="AG150" t="s">
        <v>136</v>
      </c>
    </row>
    <row r="151" spans="1:60" outlineLevel="1">
      <c r="A151" s="174">
        <v>44</v>
      </c>
      <c r="B151" s="175" t="s">
        <v>298</v>
      </c>
      <c r="C151" s="191" t="s">
        <v>299</v>
      </c>
      <c r="D151" s="176" t="s">
        <v>139</v>
      </c>
      <c r="E151" s="177">
        <v>1.7702100000000001</v>
      </c>
      <c r="F151" s="178"/>
      <c r="G151" s="179">
        <f>ROUND(E151*F151,2)</f>
        <v>0</v>
      </c>
      <c r="H151" s="178"/>
      <c r="I151" s="179">
        <f>ROUND(E151*H151,2)</f>
        <v>0</v>
      </c>
      <c r="J151" s="178"/>
      <c r="K151" s="179">
        <f>ROUND(E151*J151,2)</f>
        <v>0</v>
      </c>
      <c r="L151" s="179">
        <v>15</v>
      </c>
      <c r="M151" s="179">
        <f>G151*(1+L151/100)</f>
        <v>0</v>
      </c>
      <c r="N151" s="179">
        <v>0</v>
      </c>
      <c r="O151" s="180">
        <f>ROUND(E151*N151,2)</f>
        <v>0</v>
      </c>
      <c r="P151" s="158">
        <v>2.4</v>
      </c>
      <c r="Q151" s="158">
        <f>ROUND(E151*P151,2)</f>
        <v>4.25</v>
      </c>
      <c r="R151" s="158"/>
      <c r="S151" s="158" t="s">
        <v>140</v>
      </c>
      <c r="T151" s="158" t="s">
        <v>141</v>
      </c>
      <c r="U151" s="158">
        <v>13.301</v>
      </c>
      <c r="V151" s="158">
        <f>ROUND(E151*U151,2)</f>
        <v>23.55</v>
      </c>
      <c r="W151" s="158"/>
      <c r="X151" s="158" t="s">
        <v>142</v>
      </c>
      <c r="Y151" s="148"/>
      <c r="Z151" s="148"/>
      <c r="AA151" s="148"/>
      <c r="AB151" s="148"/>
      <c r="AC151" s="148"/>
      <c r="AD151" s="148"/>
      <c r="AE151" s="148"/>
      <c r="AF151" s="148"/>
      <c r="AG151" s="148" t="s">
        <v>143</v>
      </c>
      <c r="AH151" s="148"/>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ht="20.399999999999999" outlineLevel="1">
      <c r="A152" s="155"/>
      <c r="B152" s="156"/>
      <c r="C152" s="192" t="s">
        <v>300</v>
      </c>
      <c r="D152" s="160"/>
      <c r="E152" s="161">
        <v>1.7702100000000001</v>
      </c>
      <c r="F152" s="158"/>
      <c r="G152" s="158"/>
      <c r="H152" s="158"/>
      <c r="I152" s="158"/>
      <c r="J152" s="158"/>
      <c r="K152" s="158"/>
      <c r="L152" s="158"/>
      <c r="M152" s="158"/>
      <c r="N152" s="158"/>
      <c r="O152" s="158"/>
      <c r="P152" s="158"/>
      <c r="Q152" s="158"/>
      <c r="R152" s="158"/>
      <c r="S152" s="158"/>
      <c r="T152" s="158"/>
      <c r="U152" s="158"/>
      <c r="V152" s="158"/>
      <c r="W152" s="158"/>
      <c r="X152" s="158"/>
      <c r="Y152" s="148"/>
      <c r="Z152" s="148"/>
      <c r="AA152" s="148"/>
      <c r="AB152" s="148"/>
      <c r="AC152" s="148"/>
      <c r="AD152" s="148"/>
      <c r="AE152" s="148"/>
      <c r="AF152" s="148"/>
      <c r="AG152" s="148" t="s">
        <v>145</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c r="A153" s="174">
        <v>45</v>
      </c>
      <c r="B153" s="175" t="s">
        <v>301</v>
      </c>
      <c r="C153" s="191" t="s">
        <v>302</v>
      </c>
      <c r="D153" s="176" t="s">
        <v>139</v>
      </c>
      <c r="E153" s="177">
        <v>1.27125</v>
      </c>
      <c r="F153" s="178"/>
      <c r="G153" s="179">
        <f>ROUND(E153*F153,2)</f>
        <v>0</v>
      </c>
      <c r="H153" s="178"/>
      <c r="I153" s="179">
        <f>ROUND(E153*H153,2)</f>
        <v>0</v>
      </c>
      <c r="J153" s="178"/>
      <c r="K153" s="179">
        <f>ROUND(E153*J153,2)</f>
        <v>0</v>
      </c>
      <c r="L153" s="179">
        <v>15</v>
      </c>
      <c r="M153" s="179">
        <f>G153*(1+L153/100)</f>
        <v>0</v>
      </c>
      <c r="N153" s="179">
        <v>1.2800000000000001E-3</v>
      </c>
      <c r="O153" s="180">
        <f>ROUND(E153*N153,2)</f>
        <v>0</v>
      </c>
      <c r="P153" s="158">
        <v>2</v>
      </c>
      <c r="Q153" s="158">
        <f>ROUND(E153*P153,2)</f>
        <v>2.54</v>
      </c>
      <c r="R153" s="158"/>
      <c r="S153" s="158" t="s">
        <v>140</v>
      </c>
      <c r="T153" s="158" t="s">
        <v>141</v>
      </c>
      <c r="U153" s="158">
        <v>1.7789999999999999</v>
      </c>
      <c r="V153" s="158">
        <f>ROUND(E153*U153,2)</f>
        <v>2.2599999999999998</v>
      </c>
      <c r="W153" s="158"/>
      <c r="X153" s="158" t="s">
        <v>142</v>
      </c>
      <c r="Y153" s="148"/>
      <c r="Z153" s="148"/>
      <c r="AA153" s="148"/>
      <c r="AB153" s="148"/>
      <c r="AC153" s="148"/>
      <c r="AD153" s="148"/>
      <c r="AE153" s="148"/>
      <c r="AF153" s="148"/>
      <c r="AG153" s="148" t="s">
        <v>143</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ht="20.399999999999999" outlineLevel="1">
      <c r="A154" s="155"/>
      <c r="B154" s="156"/>
      <c r="C154" s="192" t="s">
        <v>303</v>
      </c>
      <c r="D154" s="160"/>
      <c r="E154" s="161">
        <v>0.99</v>
      </c>
      <c r="F154" s="158"/>
      <c r="G154" s="158"/>
      <c r="H154" s="158"/>
      <c r="I154" s="158"/>
      <c r="J154" s="158"/>
      <c r="K154" s="158"/>
      <c r="L154" s="158"/>
      <c r="M154" s="158"/>
      <c r="N154" s="158"/>
      <c r="O154" s="158"/>
      <c r="P154" s="158"/>
      <c r="Q154" s="158"/>
      <c r="R154" s="158"/>
      <c r="S154" s="158"/>
      <c r="T154" s="158"/>
      <c r="U154" s="158"/>
      <c r="V154" s="158"/>
      <c r="W154" s="158"/>
      <c r="X154" s="158"/>
      <c r="Y154" s="148"/>
      <c r="Z154" s="148"/>
      <c r="AA154" s="148"/>
      <c r="AB154" s="148"/>
      <c r="AC154" s="148"/>
      <c r="AD154" s="148"/>
      <c r="AE154" s="148"/>
      <c r="AF154" s="148"/>
      <c r="AG154" s="148" t="s">
        <v>145</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ht="20.399999999999999" outlineLevel="1">
      <c r="A155" s="155"/>
      <c r="B155" s="156"/>
      <c r="C155" s="192" t="s">
        <v>304</v>
      </c>
      <c r="D155" s="160"/>
      <c r="E155" s="161">
        <v>0.28125</v>
      </c>
      <c r="F155" s="158"/>
      <c r="G155" s="158"/>
      <c r="H155" s="158"/>
      <c r="I155" s="158"/>
      <c r="J155" s="158"/>
      <c r="K155" s="158"/>
      <c r="L155" s="158"/>
      <c r="M155" s="158"/>
      <c r="N155" s="158"/>
      <c r="O155" s="158"/>
      <c r="P155" s="158"/>
      <c r="Q155" s="158"/>
      <c r="R155" s="158"/>
      <c r="S155" s="158"/>
      <c r="T155" s="158"/>
      <c r="U155" s="158"/>
      <c r="V155" s="158"/>
      <c r="W155" s="158"/>
      <c r="X155" s="158"/>
      <c r="Y155" s="148"/>
      <c r="Z155" s="148"/>
      <c r="AA155" s="148"/>
      <c r="AB155" s="148"/>
      <c r="AC155" s="148"/>
      <c r="AD155" s="148"/>
      <c r="AE155" s="148"/>
      <c r="AF155" s="148"/>
      <c r="AG155" s="148" t="s">
        <v>145</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c r="A156" s="174">
        <v>46</v>
      </c>
      <c r="B156" s="175" t="s">
        <v>305</v>
      </c>
      <c r="C156" s="191" t="s">
        <v>306</v>
      </c>
      <c r="D156" s="176" t="s">
        <v>148</v>
      </c>
      <c r="E156" s="177">
        <v>1.5760000000000001</v>
      </c>
      <c r="F156" s="178"/>
      <c r="G156" s="179">
        <f>ROUND(E156*F156,2)</f>
        <v>0</v>
      </c>
      <c r="H156" s="178"/>
      <c r="I156" s="179">
        <f>ROUND(E156*H156,2)</f>
        <v>0</v>
      </c>
      <c r="J156" s="178"/>
      <c r="K156" s="179">
        <f>ROUND(E156*J156,2)</f>
        <v>0</v>
      </c>
      <c r="L156" s="179">
        <v>15</v>
      </c>
      <c r="M156" s="179">
        <f>G156*(1+L156/100)</f>
        <v>0</v>
      </c>
      <c r="N156" s="179">
        <v>1.17E-3</v>
      </c>
      <c r="O156" s="180">
        <f>ROUND(E156*N156,2)</f>
        <v>0</v>
      </c>
      <c r="P156" s="158">
        <v>7.5999999999999998E-2</v>
      </c>
      <c r="Q156" s="158">
        <f>ROUND(E156*P156,2)</f>
        <v>0.12</v>
      </c>
      <c r="R156" s="158"/>
      <c r="S156" s="158" t="s">
        <v>140</v>
      </c>
      <c r="T156" s="158" t="s">
        <v>141</v>
      </c>
      <c r="U156" s="158">
        <v>0.93899999999999995</v>
      </c>
      <c r="V156" s="158">
        <f>ROUND(E156*U156,2)</f>
        <v>1.48</v>
      </c>
      <c r="W156" s="158"/>
      <c r="X156" s="158" t="s">
        <v>142</v>
      </c>
      <c r="Y156" s="148"/>
      <c r="Z156" s="148"/>
      <c r="AA156" s="148"/>
      <c r="AB156" s="148"/>
      <c r="AC156" s="148"/>
      <c r="AD156" s="148"/>
      <c r="AE156" s="148"/>
      <c r="AF156" s="148"/>
      <c r="AG156" s="148" t="s">
        <v>143</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c r="A157" s="155"/>
      <c r="B157" s="156"/>
      <c r="C157" s="192" t="s">
        <v>307</v>
      </c>
      <c r="D157" s="160"/>
      <c r="E157" s="161">
        <v>1.5760000000000001</v>
      </c>
      <c r="F157" s="158"/>
      <c r="G157" s="158"/>
      <c r="H157" s="158"/>
      <c r="I157" s="158"/>
      <c r="J157" s="158"/>
      <c r="K157" s="158"/>
      <c r="L157" s="158"/>
      <c r="M157" s="158"/>
      <c r="N157" s="158"/>
      <c r="O157" s="158"/>
      <c r="P157" s="158"/>
      <c r="Q157" s="158"/>
      <c r="R157" s="158"/>
      <c r="S157" s="158"/>
      <c r="T157" s="158"/>
      <c r="U157" s="158"/>
      <c r="V157" s="158"/>
      <c r="W157" s="158"/>
      <c r="X157" s="158"/>
      <c r="Y157" s="148"/>
      <c r="Z157" s="148"/>
      <c r="AA157" s="148"/>
      <c r="AB157" s="148"/>
      <c r="AC157" s="148"/>
      <c r="AD157" s="148"/>
      <c r="AE157" s="148"/>
      <c r="AF157" s="148"/>
      <c r="AG157" s="148" t="s">
        <v>145</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c r="A158" s="174">
        <v>47</v>
      </c>
      <c r="B158" s="175" t="s">
        <v>308</v>
      </c>
      <c r="C158" s="191" t="s">
        <v>309</v>
      </c>
      <c r="D158" s="176" t="s">
        <v>148</v>
      </c>
      <c r="E158" s="177">
        <v>3.75</v>
      </c>
      <c r="F158" s="178"/>
      <c r="G158" s="179">
        <f>ROUND(E158*F158,2)</f>
        <v>0</v>
      </c>
      <c r="H158" s="178"/>
      <c r="I158" s="179">
        <f>ROUND(E158*H158,2)</f>
        <v>0</v>
      </c>
      <c r="J158" s="178"/>
      <c r="K158" s="179">
        <f>ROUND(E158*J158,2)</f>
        <v>0</v>
      </c>
      <c r="L158" s="179">
        <v>15</v>
      </c>
      <c r="M158" s="179">
        <f>G158*(1+L158/100)</f>
        <v>0</v>
      </c>
      <c r="N158" s="179">
        <v>1E-3</v>
      </c>
      <c r="O158" s="180">
        <f>ROUND(E158*N158,2)</f>
        <v>0</v>
      </c>
      <c r="P158" s="158">
        <v>3.492E-2</v>
      </c>
      <c r="Q158" s="158">
        <f>ROUND(E158*P158,2)</f>
        <v>0.13</v>
      </c>
      <c r="R158" s="158"/>
      <c r="S158" s="158" t="s">
        <v>140</v>
      </c>
      <c r="T158" s="158" t="s">
        <v>141</v>
      </c>
      <c r="U158" s="158">
        <v>0.52100000000000002</v>
      </c>
      <c r="V158" s="158">
        <f>ROUND(E158*U158,2)</f>
        <v>1.95</v>
      </c>
      <c r="W158" s="158"/>
      <c r="X158" s="158" t="s">
        <v>142</v>
      </c>
      <c r="Y158" s="148"/>
      <c r="Z158" s="148"/>
      <c r="AA158" s="148"/>
      <c r="AB158" s="148"/>
      <c r="AC158" s="148"/>
      <c r="AD158" s="148"/>
      <c r="AE158" s="148"/>
      <c r="AF158" s="148"/>
      <c r="AG158" s="148" t="s">
        <v>143</v>
      </c>
      <c r="AH158" s="148"/>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c r="A159" s="155"/>
      <c r="B159" s="156"/>
      <c r="C159" s="192" t="s">
        <v>310</v>
      </c>
      <c r="D159" s="160"/>
      <c r="E159" s="161">
        <v>3.75</v>
      </c>
      <c r="F159" s="158"/>
      <c r="G159" s="158"/>
      <c r="H159" s="158"/>
      <c r="I159" s="158"/>
      <c r="J159" s="158"/>
      <c r="K159" s="158"/>
      <c r="L159" s="158"/>
      <c r="M159" s="158"/>
      <c r="N159" s="158"/>
      <c r="O159" s="158"/>
      <c r="P159" s="158"/>
      <c r="Q159" s="158"/>
      <c r="R159" s="158"/>
      <c r="S159" s="158"/>
      <c r="T159" s="158"/>
      <c r="U159" s="158"/>
      <c r="V159" s="158"/>
      <c r="W159" s="158"/>
      <c r="X159" s="158"/>
      <c r="Y159" s="148"/>
      <c r="Z159" s="148"/>
      <c r="AA159" s="148"/>
      <c r="AB159" s="148"/>
      <c r="AC159" s="148"/>
      <c r="AD159" s="148"/>
      <c r="AE159" s="148"/>
      <c r="AF159" s="148"/>
      <c r="AG159" s="148" t="s">
        <v>145</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c r="A160" s="168" t="s">
        <v>135</v>
      </c>
      <c r="B160" s="169" t="s">
        <v>73</v>
      </c>
      <c r="C160" s="190" t="s">
        <v>74</v>
      </c>
      <c r="D160" s="170"/>
      <c r="E160" s="171"/>
      <c r="F160" s="172"/>
      <c r="G160" s="172">
        <f>SUMIF(AG161:AG162,"&lt;&gt;NOR",G161:G162)</f>
        <v>0</v>
      </c>
      <c r="H160" s="172"/>
      <c r="I160" s="172">
        <f>SUM(I161:I162)</f>
        <v>0</v>
      </c>
      <c r="J160" s="172"/>
      <c r="K160" s="172">
        <f>SUM(K161:K162)</f>
        <v>0</v>
      </c>
      <c r="L160" s="172"/>
      <c r="M160" s="172">
        <f>SUM(M161:M162)</f>
        <v>0</v>
      </c>
      <c r="N160" s="172"/>
      <c r="O160" s="173">
        <f>SUM(O161:O162)</f>
        <v>0.01</v>
      </c>
      <c r="P160" s="167"/>
      <c r="Q160" s="167">
        <f>SUM(Q161:Q162)</f>
        <v>7.33</v>
      </c>
      <c r="R160" s="167"/>
      <c r="S160" s="167"/>
      <c r="T160" s="167"/>
      <c r="U160" s="167"/>
      <c r="V160" s="167">
        <f>SUM(V161:V162)</f>
        <v>14.05</v>
      </c>
      <c r="W160" s="167"/>
      <c r="X160" s="167"/>
      <c r="AG160" t="s">
        <v>136</v>
      </c>
    </row>
    <row r="161" spans="1:60" ht="20.399999999999999" outlineLevel="1">
      <c r="A161" s="174">
        <v>48</v>
      </c>
      <c r="B161" s="175" t="s">
        <v>311</v>
      </c>
      <c r="C161" s="191" t="s">
        <v>312</v>
      </c>
      <c r="D161" s="176" t="s">
        <v>139</v>
      </c>
      <c r="E161" s="177">
        <v>4.0604399999999998</v>
      </c>
      <c r="F161" s="178"/>
      <c r="G161" s="179">
        <f>ROUND(E161*F161,2)</f>
        <v>0</v>
      </c>
      <c r="H161" s="178"/>
      <c r="I161" s="179">
        <f>ROUND(E161*H161,2)</f>
        <v>0</v>
      </c>
      <c r="J161" s="178"/>
      <c r="K161" s="179">
        <f>ROUND(E161*J161,2)</f>
        <v>0</v>
      </c>
      <c r="L161" s="179">
        <v>15</v>
      </c>
      <c r="M161" s="179">
        <f>G161*(1+L161/100)</f>
        <v>0</v>
      </c>
      <c r="N161" s="179">
        <v>2E-3</v>
      </c>
      <c r="O161" s="180">
        <f>ROUND(E161*N161,2)</f>
        <v>0.01</v>
      </c>
      <c r="P161" s="158">
        <v>1.8049999999999999</v>
      </c>
      <c r="Q161" s="158">
        <f>ROUND(E161*P161,2)</f>
        <v>7.33</v>
      </c>
      <c r="R161" s="158"/>
      <c r="S161" s="158" t="s">
        <v>196</v>
      </c>
      <c r="T161" s="158" t="s">
        <v>141</v>
      </c>
      <c r="U161" s="158">
        <v>3.46</v>
      </c>
      <c r="V161" s="158">
        <f>ROUND(E161*U161,2)</f>
        <v>14.05</v>
      </c>
      <c r="W161" s="158"/>
      <c r="X161" s="158" t="s">
        <v>142</v>
      </c>
      <c r="Y161" s="148"/>
      <c r="Z161" s="148"/>
      <c r="AA161" s="148"/>
      <c r="AB161" s="148"/>
      <c r="AC161" s="148"/>
      <c r="AD161" s="148"/>
      <c r="AE161" s="148"/>
      <c r="AF161" s="148"/>
      <c r="AG161" s="148" t="s">
        <v>143</v>
      </c>
      <c r="AH161" s="148"/>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c r="A162" s="155"/>
      <c r="B162" s="156"/>
      <c r="C162" s="192" t="s">
        <v>313</v>
      </c>
      <c r="D162" s="160"/>
      <c r="E162" s="161">
        <v>4.0604399999999998</v>
      </c>
      <c r="F162" s="158"/>
      <c r="G162" s="158"/>
      <c r="H162" s="158"/>
      <c r="I162" s="158"/>
      <c r="J162" s="158"/>
      <c r="K162" s="158"/>
      <c r="L162" s="158"/>
      <c r="M162" s="158"/>
      <c r="N162" s="158"/>
      <c r="O162" s="158"/>
      <c r="P162" s="158"/>
      <c r="Q162" s="158"/>
      <c r="R162" s="158"/>
      <c r="S162" s="158"/>
      <c r="T162" s="158"/>
      <c r="U162" s="158"/>
      <c r="V162" s="158"/>
      <c r="W162" s="158"/>
      <c r="X162" s="158"/>
      <c r="Y162" s="148"/>
      <c r="Z162" s="148"/>
      <c r="AA162" s="148"/>
      <c r="AB162" s="148"/>
      <c r="AC162" s="148"/>
      <c r="AD162" s="148"/>
      <c r="AE162" s="148"/>
      <c r="AF162" s="148"/>
      <c r="AG162" s="148" t="s">
        <v>145</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c r="A163" s="168" t="s">
        <v>135</v>
      </c>
      <c r="B163" s="169" t="s">
        <v>75</v>
      </c>
      <c r="C163" s="190" t="s">
        <v>76</v>
      </c>
      <c r="D163" s="170"/>
      <c r="E163" s="171"/>
      <c r="F163" s="172"/>
      <c r="G163" s="172">
        <f>SUMIF(AG164:AG164,"&lt;&gt;NOR",G164:G164)</f>
        <v>0</v>
      </c>
      <c r="H163" s="172"/>
      <c r="I163" s="172">
        <f>SUM(I164:I164)</f>
        <v>0</v>
      </c>
      <c r="J163" s="172"/>
      <c r="K163" s="172">
        <f>SUM(K164:K164)</f>
        <v>0</v>
      </c>
      <c r="L163" s="172"/>
      <c r="M163" s="172">
        <f>SUM(M164:M164)</f>
        <v>0</v>
      </c>
      <c r="N163" s="172"/>
      <c r="O163" s="173">
        <f>SUM(O164:O164)</f>
        <v>0</v>
      </c>
      <c r="P163" s="167"/>
      <c r="Q163" s="167">
        <f>SUM(Q164:Q164)</f>
        <v>0</v>
      </c>
      <c r="R163" s="167"/>
      <c r="S163" s="167"/>
      <c r="T163" s="167"/>
      <c r="U163" s="167"/>
      <c r="V163" s="167">
        <f>SUM(V164:V164)</f>
        <v>29.83</v>
      </c>
      <c r="W163" s="167"/>
      <c r="X163" s="167"/>
      <c r="AG163" t="s">
        <v>136</v>
      </c>
    </row>
    <row r="164" spans="1:60" outlineLevel="1">
      <c r="A164" s="181">
        <v>49</v>
      </c>
      <c r="B164" s="182" t="s">
        <v>314</v>
      </c>
      <c r="C164" s="195" t="s">
        <v>315</v>
      </c>
      <c r="D164" s="183" t="s">
        <v>177</v>
      </c>
      <c r="E164" s="184">
        <v>35.017069999999997</v>
      </c>
      <c r="F164" s="185"/>
      <c r="G164" s="186">
        <f>ROUND(E164*F164,2)</f>
        <v>0</v>
      </c>
      <c r="H164" s="185"/>
      <c r="I164" s="186">
        <f>ROUND(E164*H164,2)</f>
        <v>0</v>
      </c>
      <c r="J164" s="185"/>
      <c r="K164" s="186">
        <f>ROUND(E164*J164,2)</f>
        <v>0</v>
      </c>
      <c r="L164" s="186">
        <v>15</v>
      </c>
      <c r="M164" s="186">
        <f>G164*(1+L164/100)</f>
        <v>0</v>
      </c>
      <c r="N164" s="186">
        <v>0</v>
      </c>
      <c r="O164" s="187">
        <f>ROUND(E164*N164,2)</f>
        <v>0</v>
      </c>
      <c r="P164" s="158">
        <v>0</v>
      </c>
      <c r="Q164" s="158">
        <f>ROUND(E164*P164,2)</f>
        <v>0</v>
      </c>
      <c r="R164" s="158"/>
      <c r="S164" s="158" t="s">
        <v>140</v>
      </c>
      <c r="T164" s="158" t="s">
        <v>141</v>
      </c>
      <c r="U164" s="158">
        <v>0.85199999999999998</v>
      </c>
      <c r="V164" s="158">
        <f>ROUND(E164*U164,2)</f>
        <v>29.83</v>
      </c>
      <c r="W164" s="158"/>
      <c r="X164" s="158" t="s">
        <v>316</v>
      </c>
      <c r="Y164" s="148"/>
      <c r="Z164" s="148"/>
      <c r="AA164" s="148"/>
      <c r="AB164" s="148"/>
      <c r="AC164" s="148"/>
      <c r="AD164" s="148"/>
      <c r="AE164" s="148"/>
      <c r="AF164" s="148"/>
      <c r="AG164" s="148" t="s">
        <v>317</v>
      </c>
      <c r="AH164" s="148"/>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c r="A165" s="168" t="s">
        <v>135</v>
      </c>
      <c r="B165" s="169" t="s">
        <v>77</v>
      </c>
      <c r="C165" s="190" t="s">
        <v>78</v>
      </c>
      <c r="D165" s="170"/>
      <c r="E165" s="171"/>
      <c r="F165" s="172"/>
      <c r="G165" s="172">
        <f>SUMIF(AG166:AG172,"&lt;&gt;NOR",G166:G172)</f>
        <v>0</v>
      </c>
      <c r="H165" s="172"/>
      <c r="I165" s="172">
        <f>SUM(I166:I172)</f>
        <v>0</v>
      </c>
      <c r="J165" s="172"/>
      <c r="K165" s="172">
        <f>SUM(K166:K172)</f>
        <v>0</v>
      </c>
      <c r="L165" s="172"/>
      <c r="M165" s="172">
        <f>SUM(M166:M172)</f>
        <v>0</v>
      </c>
      <c r="N165" s="172"/>
      <c r="O165" s="173">
        <f>SUM(O166:O172)</f>
        <v>0.02</v>
      </c>
      <c r="P165" s="167"/>
      <c r="Q165" s="167">
        <f>SUM(Q166:Q172)</f>
        <v>0</v>
      </c>
      <c r="R165" s="167"/>
      <c r="S165" s="167"/>
      <c r="T165" s="167"/>
      <c r="U165" s="167"/>
      <c r="V165" s="167">
        <f>SUM(V166:V172)</f>
        <v>1.23</v>
      </c>
      <c r="W165" s="167"/>
      <c r="X165" s="167"/>
      <c r="AG165" t="s">
        <v>136</v>
      </c>
    </row>
    <row r="166" spans="1:60" ht="20.399999999999999" outlineLevel="1">
      <c r="A166" s="174">
        <v>50</v>
      </c>
      <c r="B166" s="175" t="s">
        <v>318</v>
      </c>
      <c r="C166" s="191" t="s">
        <v>319</v>
      </c>
      <c r="D166" s="176" t="s">
        <v>148</v>
      </c>
      <c r="E166" s="177">
        <v>4.5999999999999996</v>
      </c>
      <c r="F166" s="178"/>
      <c r="G166" s="179">
        <f>ROUND(E166*F166,2)</f>
        <v>0</v>
      </c>
      <c r="H166" s="178"/>
      <c r="I166" s="179">
        <f>ROUND(E166*H166,2)</f>
        <v>0</v>
      </c>
      <c r="J166" s="178"/>
      <c r="K166" s="179">
        <f>ROUND(E166*J166,2)</f>
        <v>0</v>
      </c>
      <c r="L166" s="179">
        <v>15</v>
      </c>
      <c r="M166" s="179">
        <f>G166*(1+L166/100)</f>
        <v>0</v>
      </c>
      <c r="N166" s="179">
        <v>3.3E-4</v>
      </c>
      <c r="O166" s="180">
        <f>ROUND(E166*N166,2)</f>
        <v>0</v>
      </c>
      <c r="P166" s="158">
        <v>0</v>
      </c>
      <c r="Q166" s="158">
        <f>ROUND(E166*P166,2)</f>
        <v>0</v>
      </c>
      <c r="R166" s="158"/>
      <c r="S166" s="158" t="s">
        <v>140</v>
      </c>
      <c r="T166" s="158" t="s">
        <v>141</v>
      </c>
      <c r="U166" s="158">
        <v>2.75E-2</v>
      </c>
      <c r="V166" s="158">
        <f>ROUND(E166*U166,2)</f>
        <v>0.13</v>
      </c>
      <c r="W166" s="158"/>
      <c r="X166" s="158" t="s">
        <v>142</v>
      </c>
      <c r="Y166" s="148"/>
      <c r="Z166" s="148"/>
      <c r="AA166" s="148"/>
      <c r="AB166" s="148"/>
      <c r="AC166" s="148"/>
      <c r="AD166" s="148"/>
      <c r="AE166" s="148"/>
      <c r="AF166" s="148"/>
      <c r="AG166" s="148" t="s">
        <v>152</v>
      </c>
      <c r="AH166" s="148"/>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c r="A167" s="155"/>
      <c r="B167" s="156"/>
      <c r="C167" s="192" t="s">
        <v>320</v>
      </c>
      <c r="D167" s="160"/>
      <c r="E167" s="161">
        <v>4.5999999999999996</v>
      </c>
      <c r="F167" s="158"/>
      <c r="G167" s="158"/>
      <c r="H167" s="158"/>
      <c r="I167" s="158"/>
      <c r="J167" s="158"/>
      <c r="K167" s="158"/>
      <c r="L167" s="158"/>
      <c r="M167" s="158"/>
      <c r="N167" s="158"/>
      <c r="O167" s="158"/>
      <c r="P167" s="158"/>
      <c r="Q167" s="158"/>
      <c r="R167" s="158"/>
      <c r="S167" s="158"/>
      <c r="T167" s="158"/>
      <c r="U167" s="158"/>
      <c r="V167" s="158"/>
      <c r="W167" s="158"/>
      <c r="X167" s="158"/>
      <c r="Y167" s="148"/>
      <c r="Z167" s="148"/>
      <c r="AA167" s="148"/>
      <c r="AB167" s="148"/>
      <c r="AC167" s="148"/>
      <c r="AD167" s="148"/>
      <c r="AE167" s="148"/>
      <c r="AF167" s="148"/>
      <c r="AG167" s="148" t="s">
        <v>145</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c r="A168" s="174">
        <v>51</v>
      </c>
      <c r="B168" s="175" t="s">
        <v>321</v>
      </c>
      <c r="C168" s="191" t="s">
        <v>322</v>
      </c>
      <c r="D168" s="176" t="s">
        <v>148</v>
      </c>
      <c r="E168" s="177">
        <v>4.5999999999999996</v>
      </c>
      <c r="F168" s="178"/>
      <c r="G168" s="179">
        <f>ROUND(E168*F168,2)</f>
        <v>0</v>
      </c>
      <c r="H168" s="178"/>
      <c r="I168" s="179">
        <f>ROUND(E168*H168,2)</f>
        <v>0</v>
      </c>
      <c r="J168" s="178"/>
      <c r="K168" s="179">
        <f>ROUND(E168*J168,2)</f>
        <v>0</v>
      </c>
      <c r="L168" s="179">
        <v>15</v>
      </c>
      <c r="M168" s="179">
        <f>G168*(1+L168/100)</f>
        <v>0</v>
      </c>
      <c r="N168" s="179">
        <v>4.0999999999999999E-4</v>
      </c>
      <c r="O168" s="180">
        <f>ROUND(E168*N168,2)</f>
        <v>0</v>
      </c>
      <c r="P168" s="158">
        <v>0</v>
      </c>
      <c r="Q168" s="158">
        <f>ROUND(E168*P168,2)</f>
        <v>0</v>
      </c>
      <c r="R168" s="158"/>
      <c r="S168" s="158" t="s">
        <v>140</v>
      </c>
      <c r="T168" s="158" t="s">
        <v>141</v>
      </c>
      <c r="U168" s="158">
        <v>0.22991</v>
      </c>
      <c r="V168" s="158">
        <f>ROUND(E168*U168,2)</f>
        <v>1.06</v>
      </c>
      <c r="W168" s="158"/>
      <c r="X168" s="158" t="s">
        <v>142</v>
      </c>
      <c r="Y168" s="148"/>
      <c r="Z168" s="148"/>
      <c r="AA168" s="148"/>
      <c r="AB168" s="148"/>
      <c r="AC168" s="148"/>
      <c r="AD168" s="148"/>
      <c r="AE168" s="148"/>
      <c r="AF168" s="148"/>
      <c r="AG168" s="148" t="s">
        <v>152</v>
      </c>
      <c r="AH168" s="148"/>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1">
      <c r="A169" s="155"/>
      <c r="B169" s="156"/>
      <c r="C169" s="192" t="s">
        <v>320</v>
      </c>
      <c r="D169" s="160"/>
      <c r="E169" s="161">
        <v>4.5999999999999996</v>
      </c>
      <c r="F169" s="158"/>
      <c r="G169" s="158"/>
      <c r="H169" s="158"/>
      <c r="I169" s="158"/>
      <c r="J169" s="158"/>
      <c r="K169" s="158"/>
      <c r="L169" s="158"/>
      <c r="M169" s="158"/>
      <c r="N169" s="158"/>
      <c r="O169" s="158"/>
      <c r="P169" s="158"/>
      <c r="Q169" s="158"/>
      <c r="R169" s="158"/>
      <c r="S169" s="158"/>
      <c r="T169" s="158"/>
      <c r="U169" s="158"/>
      <c r="V169" s="158"/>
      <c r="W169" s="158"/>
      <c r="X169" s="158"/>
      <c r="Y169" s="148"/>
      <c r="Z169" s="148"/>
      <c r="AA169" s="148"/>
      <c r="AB169" s="148"/>
      <c r="AC169" s="148"/>
      <c r="AD169" s="148"/>
      <c r="AE169" s="148"/>
      <c r="AF169" s="148"/>
      <c r="AG169" s="148" t="s">
        <v>145</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c r="A170" s="174">
        <v>52</v>
      </c>
      <c r="B170" s="175" t="s">
        <v>323</v>
      </c>
      <c r="C170" s="191" t="s">
        <v>324</v>
      </c>
      <c r="D170" s="176" t="s">
        <v>148</v>
      </c>
      <c r="E170" s="177">
        <v>5.52</v>
      </c>
      <c r="F170" s="178"/>
      <c r="G170" s="179">
        <f>ROUND(E170*F170,2)</f>
        <v>0</v>
      </c>
      <c r="H170" s="178"/>
      <c r="I170" s="179">
        <f>ROUND(E170*H170,2)</f>
        <v>0</v>
      </c>
      <c r="J170" s="178"/>
      <c r="K170" s="179">
        <f>ROUND(E170*J170,2)</f>
        <v>0</v>
      </c>
      <c r="L170" s="179">
        <v>15</v>
      </c>
      <c r="M170" s="179">
        <f>G170*(1+L170/100)</f>
        <v>0</v>
      </c>
      <c r="N170" s="179">
        <v>4.4999999999999997E-3</v>
      </c>
      <c r="O170" s="180">
        <f>ROUND(E170*N170,2)</f>
        <v>0.02</v>
      </c>
      <c r="P170" s="158">
        <v>0</v>
      </c>
      <c r="Q170" s="158">
        <f>ROUND(E170*P170,2)</f>
        <v>0</v>
      </c>
      <c r="R170" s="158" t="s">
        <v>246</v>
      </c>
      <c r="S170" s="158" t="s">
        <v>140</v>
      </c>
      <c r="T170" s="158" t="s">
        <v>141</v>
      </c>
      <c r="U170" s="158">
        <v>0</v>
      </c>
      <c r="V170" s="158">
        <f>ROUND(E170*U170,2)</f>
        <v>0</v>
      </c>
      <c r="W170" s="158"/>
      <c r="X170" s="158" t="s">
        <v>247</v>
      </c>
      <c r="Y170" s="148"/>
      <c r="Z170" s="148"/>
      <c r="AA170" s="148"/>
      <c r="AB170" s="148"/>
      <c r="AC170" s="148"/>
      <c r="AD170" s="148"/>
      <c r="AE170" s="148"/>
      <c r="AF170" s="148"/>
      <c r="AG170" s="148" t="s">
        <v>325</v>
      </c>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1">
      <c r="A171" s="155"/>
      <c r="B171" s="156"/>
      <c r="C171" s="192" t="s">
        <v>326</v>
      </c>
      <c r="D171" s="160"/>
      <c r="E171" s="161">
        <v>5.52</v>
      </c>
      <c r="F171" s="158"/>
      <c r="G171" s="158"/>
      <c r="H171" s="158"/>
      <c r="I171" s="158"/>
      <c r="J171" s="158"/>
      <c r="K171" s="158"/>
      <c r="L171" s="158"/>
      <c r="M171" s="158"/>
      <c r="N171" s="158"/>
      <c r="O171" s="158"/>
      <c r="P171" s="158"/>
      <c r="Q171" s="158"/>
      <c r="R171" s="158"/>
      <c r="S171" s="158"/>
      <c r="T171" s="158"/>
      <c r="U171" s="158"/>
      <c r="V171" s="158"/>
      <c r="W171" s="158"/>
      <c r="X171" s="158"/>
      <c r="Y171" s="148"/>
      <c r="Z171" s="148"/>
      <c r="AA171" s="148"/>
      <c r="AB171" s="148"/>
      <c r="AC171" s="148"/>
      <c r="AD171" s="148"/>
      <c r="AE171" s="148"/>
      <c r="AF171" s="148"/>
      <c r="AG171" s="148" t="s">
        <v>145</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c r="A172" s="181">
        <v>53</v>
      </c>
      <c r="B172" s="182" t="s">
        <v>327</v>
      </c>
      <c r="C172" s="195" t="s">
        <v>328</v>
      </c>
      <c r="D172" s="183" t="s">
        <v>177</v>
      </c>
      <c r="E172" s="184">
        <v>2.8240000000000001E-2</v>
      </c>
      <c r="F172" s="185"/>
      <c r="G172" s="186">
        <f>ROUND(E172*F172,2)</f>
        <v>0</v>
      </c>
      <c r="H172" s="185"/>
      <c r="I172" s="186">
        <f>ROUND(E172*H172,2)</f>
        <v>0</v>
      </c>
      <c r="J172" s="185"/>
      <c r="K172" s="186">
        <f>ROUND(E172*J172,2)</f>
        <v>0</v>
      </c>
      <c r="L172" s="186">
        <v>15</v>
      </c>
      <c r="M172" s="186">
        <f>G172*(1+L172/100)</f>
        <v>0</v>
      </c>
      <c r="N172" s="186">
        <v>0</v>
      </c>
      <c r="O172" s="187">
        <f>ROUND(E172*N172,2)</f>
        <v>0</v>
      </c>
      <c r="P172" s="158">
        <v>0</v>
      </c>
      <c r="Q172" s="158">
        <f>ROUND(E172*P172,2)</f>
        <v>0</v>
      </c>
      <c r="R172" s="158"/>
      <c r="S172" s="158" t="s">
        <v>140</v>
      </c>
      <c r="T172" s="158" t="s">
        <v>141</v>
      </c>
      <c r="U172" s="158">
        <v>1.5669999999999999</v>
      </c>
      <c r="V172" s="158">
        <f>ROUND(E172*U172,2)</f>
        <v>0.04</v>
      </c>
      <c r="W172" s="158"/>
      <c r="X172" s="158" t="s">
        <v>316</v>
      </c>
      <c r="Y172" s="148"/>
      <c r="Z172" s="148"/>
      <c r="AA172" s="148"/>
      <c r="AB172" s="148"/>
      <c r="AC172" s="148"/>
      <c r="AD172" s="148"/>
      <c r="AE172" s="148"/>
      <c r="AF172" s="148"/>
      <c r="AG172" s="148" t="s">
        <v>317</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c r="A173" s="168" t="s">
        <v>135</v>
      </c>
      <c r="B173" s="169" t="s">
        <v>79</v>
      </c>
      <c r="C173" s="190" t="s">
        <v>80</v>
      </c>
      <c r="D173" s="170"/>
      <c r="E173" s="171"/>
      <c r="F173" s="172"/>
      <c r="G173" s="172">
        <f>SUMIF(AG174:AG184,"&lt;&gt;NOR",G174:G184)</f>
        <v>0</v>
      </c>
      <c r="H173" s="172"/>
      <c r="I173" s="172">
        <f>SUM(I174:I184)</f>
        <v>0</v>
      </c>
      <c r="J173" s="172"/>
      <c r="K173" s="172">
        <f>SUM(K174:K184)</f>
        <v>0</v>
      </c>
      <c r="L173" s="172"/>
      <c r="M173" s="172">
        <f>SUM(M174:M184)</f>
        <v>0</v>
      </c>
      <c r="N173" s="172"/>
      <c r="O173" s="173">
        <f>SUM(O174:O184)</f>
        <v>0.03</v>
      </c>
      <c r="P173" s="167"/>
      <c r="Q173" s="167">
        <f>SUM(Q174:Q184)</f>
        <v>0</v>
      </c>
      <c r="R173" s="167"/>
      <c r="S173" s="167"/>
      <c r="T173" s="167"/>
      <c r="U173" s="167"/>
      <c r="V173" s="167">
        <f>SUM(V174:V184)</f>
        <v>4.1000000000000005</v>
      </c>
      <c r="W173" s="167"/>
      <c r="X173" s="167"/>
      <c r="AG173" t="s">
        <v>136</v>
      </c>
    </row>
    <row r="174" spans="1:60" outlineLevel="1">
      <c r="A174" s="174">
        <v>54</v>
      </c>
      <c r="B174" s="175" t="s">
        <v>329</v>
      </c>
      <c r="C174" s="191" t="s">
        <v>330</v>
      </c>
      <c r="D174" s="176" t="s">
        <v>199</v>
      </c>
      <c r="E174" s="177">
        <v>1.7</v>
      </c>
      <c r="F174" s="178"/>
      <c r="G174" s="179">
        <f>ROUND(E174*F174,2)</f>
        <v>0</v>
      </c>
      <c r="H174" s="178"/>
      <c r="I174" s="179">
        <f>ROUND(E174*H174,2)</f>
        <v>0</v>
      </c>
      <c r="J174" s="178"/>
      <c r="K174" s="179">
        <f>ROUND(E174*J174,2)</f>
        <v>0</v>
      </c>
      <c r="L174" s="179">
        <v>15</v>
      </c>
      <c r="M174" s="179">
        <f>G174*(1+L174/100)</f>
        <v>0</v>
      </c>
      <c r="N174" s="179">
        <v>1.8400000000000001E-3</v>
      </c>
      <c r="O174" s="180">
        <f>ROUND(E174*N174,2)</f>
        <v>0</v>
      </c>
      <c r="P174" s="158">
        <v>0</v>
      </c>
      <c r="Q174" s="158">
        <f>ROUND(E174*P174,2)</f>
        <v>0</v>
      </c>
      <c r="R174" s="158"/>
      <c r="S174" s="158" t="s">
        <v>140</v>
      </c>
      <c r="T174" s="158" t="s">
        <v>141</v>
      </c>
      <c r="U174" s="158">
        <v>0.252</v>
      </c>
      <c r="V174" s="158">
        <f>ROUND(E174*U174,2)</f>
        <v>0.43</v>
      </c>
      <c r="W174" s="158"/>
      <c r="X174" s="158" t="s">
        <v>142</v>
      </c>
      <c r="Y174" s="148"/>
      <c r="Z174" s="148"/>
      <c r="AA174" s="148"/>
      <c r="AB174" s="148"/>
      <c r="AC174" s="148"/>
      <c r="AD174" s="148"/>
      <c r="AE174" s="148"/>
      <c r="AF174" s="148"/>
      <c r="AG174" s="148" t="s">
        <v>143</v>
      </c>
      <c r="AH174" s="148"/>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c r="A175" s="155"/>
      <c r="B175" s="156"/>
      <c r="C175" s="192" t="s">
        <v>331</v>
      </c>
      <c r="D175" s="160"/>
      <c r="E175" s="161">
        <v>1.7</v>
      </c>
      <c r="F175" s="158"/>
      <c r="G175" s="158"/>
      <c r="H175" s="158"/>
      <c r="I175" s="158"/>
      <c r="J175" s="158"/>
      <c r="K175" s="158"/>
      <c r="L175" s="158"/>
      <c r="M175" s="158"/>
      <c r="N175" s="158"/>
      <c r="O175" s="158"/>
      <c r="P175" s="158"/>
      <c r="Q175" s="158"/>
      <c r="R175" s="158"/>
      <c r="S175" s="158"/>
      <c r="T175" s="158"/>
      <c r="U175" s="158"/>
      <c r="V175" s="158"/>
      <c r="W175" s="158"/>
      <c r="X175" s="158"/>
      <c r="Y175" s="148"/>
      <c r="Z175" s="148"/>
      <c r="AA175" s="148"/>
      <c r="AB175" s="148"/>
      <c r="AC175" s="148"/>
      <c r="AD175" s="148"/>
      <c r="AE175" s="148"/>
      <c r="AF175" s="148"/>
      <c r="AG175" s="148" t="s">
        <v>145</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c r="A176" s="174">
        <v>55</v>
      </c>
      <c r="B176" s="175" t="s">
        <v>332</v>
      </c>
      <c r="C176" s="191" t="s">
        <v>333</v>
      </c>
      <c r="D176" s="176" t="s">
        <v>199</v>
      </c>
      <c r="E176" s="177">
        <v>3.6</v>
      </c>
      <c r="F176" s="178"/>
      <c r="G176" s="179">
        <f>ROUND(E176*F176,2)</f>
        <v>0</v>
      </c>
      <c r="H176" s="178"/>
      <c r="I176" s="179">
        <f>ROUND(E176*H176,2)</f>
        <v>0</v>
      </c>
      <c r="J176" s="178"/>
      <c r="K176" s="179">
        <f>ROUND(E176*J176,2)</f>
        <v>0</v>
      </c>
      <c r="L176" s="179">
        <v>15</v>
      </c>
      <c r="M176" s="179">
        <f>G176*(1+L176/100)</f>
        <v>0</v>
      </c>
      <c r="N176" s="179">
        <v>1.8400000000000001E-3</v>
      </c>
      <c r="O176" s="180">
        <f>ROUND(E176*N176,2)</f>
        <v>0.01</v>
      </c>
      <c r="P176" s="158">
        <v>0</v>
      </c>
      <c r="Q176" s="158">
        <f>ROUND(E176*P176,2)</f>
        <v>0</v>
      </c>
      <c r="R176" s="158"/>
      <c r="S176" s="158" t="s">
        <v>140</v>
      </c>
      <c r="T176" s="158" t="s">
        <v>141</v>
      </c>
      <c r="U176" s="158">
        <v>0.252</v>
      </c>
      <c r="V176" s="158">
        <f>ROUND(E176*U176,2)</f>
        <v>0.91</v>
      </c>
      <c r="W176" s="158"/>
      <c r="X176" s="158" t="s">
        <v>142</v>
      </c>
      <c r="Y176" s="148"/>
      <c r="Z176" s="148"/>
      <c r="AA176" s="148"/>
      <c r="AB176" s="148"/>
      <c r="AC176" s="148"/>
      <c r="AD176" s="148"/>
      <c r="AE176" s="148"/>
      <c r="AF176" s="148"/>
      <c r="AG176" s="148" t="s">
        <v>143</v>
      </c>
      <c r="AH176" s="148"/>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c r="A177" s="155"/>
      <c r="B177" s="156"/>
      <c r="C177" s="192" t="s">
        <v>334</v>
      </c>
      <c r="D177" s="160"/>
      <c r="E177" s="161">
        <v>3.6</v>
      </c>
      <c r="F177" s="158"/>
      <c r="G177" s="158"/>
      <c r="H177" s="158"/>
      <c r="I177" s="158"/>
      <c r="J177" s="158"/>
      <c r="K177" s="158"/>
      <c r="L177" s="158"/>
      <c r="M177" s="158"/>
      <c r="N177" s="158"/>
      <c r="O177" s="158"/>
      <c r="P177" s="158"/>
      <c r="Q177" s="158"/>
      <c r="R177" s="158"/>
      <c r="S177" s="158"/>
      <c r="T177" s="158"/>
      <c r="U177" s="158"/>
      <c r="V177" s="158"/>
      <c r="W177" s="158"/>
      <c r="X177" s="158"/>
      <c r="Y177" s="148"/>
      <c r="Z177" s="148"/>
      <c r="AA177" s="148"/>
      <c r="AB177" s="148"/>
      <c r="AC177" s="148"/>
      <c r="AD177" s="148"/>
      <c r="AE177" s="148"/>
      <c r="AF177" s="148"/>
      <c r="AG177" s="148" t="s">
        <v>145</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c r="A178" s="174">
        <v>56</v>
      </c>
      <c r="B178" s="175" t="s">
        <v>335</v>
      </c>
      <c r="C178" s="191" t="s">
        <v>336</v>
      </c>
      <c r="D178" s="176" t="s">
        <v>199</v>
      </c>
      <c r="E178" s="177">
        <v>7.2</v>
      </c>
      <c r="F178" s="178"/>
      <c r="G178" s="179">
        <f>ROUND(E178*F178,2)</f>
        <v>0</v>
      </c>
      <c r="H178" s="178"/>
      <c r="I178" s="179">
        <f>ROUND(E178*H178,2)</f>
        <v>0</v>
      </c>
      <c r="J178" s="178"/>
      <c r="K178" s="179">
        <f>ROUND(E178*J178,2)</f>
        <v>0</v>
      </c>
      <c r="L178" s="179">
        <v>15</v>
      </c>
      <c r="M178" s="179">
        <f>G178*(1+L178/100)</f>
        <v>0</v>
      </c>
      <c r="N178" s="179">
        <v>7.6000000000000004E-4</v>
      </c>
      <c r="O178" s="180">
        <f>ROUND(E178*N178,2)</f>
        <v>0.01</v>
      </c>
      <c r="P178" s="158">
        <v>0</v>
      </c>
      <c r="Q178" s="158">
        <f>ROUND(E178*P178,2)</f>
        <v>0</v>
      </c>
      <c r="R178" s="158"/>
      <c r="S178" s="158" t="s">
        <v>140</v>
      </c>
      <c r="T178" s="158" t="s">
        <v>141</v>
      </c>
      <c r="U178" s="158">
        <v>0.189</v>
      </c>
      <c r="V178" s="158">
        <f>ROUND(E178*U178,2)</f>
        <v>1.36</v>
      </c>
      <c r="W178" s="158"/>
      <c r="X178" s="158" t="s">
        <v>142</v>
      </c>
      <c r="Y178" s="148"/>
      <c r="Z178" s="148"/>
      <c r="AA178" s="148"/>
      <c r="AB178" s="148"/>
      <c r="AC178" s="148"/>
      <c r="AD178" s="148"/>
      <c r="AE178" s="148"/>
      <c r="AF178" s="148"/>
      <c r="AG178" s="148" t="s">
        <v>143</v>
      </c>
      <c r="AH178" s="148"/>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c r="A179" s="155"/>
      <c r="B179" s="156"/>
      <c r="C179" s="192" t="s">
        <v>337</v>
      </c>
      <c r="D179" s="160"/>
      <c r="E179" s="161">
        <v>7.2</v>
      </c>
      <c r="F179" s="158"/>
      <c r="G179" s="158"/>
      <c r="H179" s="158"/>
      <c r="I179" s="158"/>
      <c r="J179" s="158"/>
      <c r="K179" s="158"/>
      <c r="L179" s="158"/>
      <c r="M179" s="158"/>
      <c r="N179" s="158"/>
      <c r="O179" s="158"/>
      <c r="P179" s="158"/>
      <c r="Q179" s="158"/>
      <c r="R179" s="158"/>
      <c r="S179" s="158"/>
      <c r="T179" s="158"/>
      <c r="U179" s="158"/>
      <c r="V179" s="158"/>
      <c r="W179" s="158"/>
      <c r="X179" s="158"/>
      <c r="Y179" s="148"/>
      <c r="Z179" s="148"/>
      <c r="AA179" s="148"/>
      <c r="AB179" s="148"/>
      <c r="AC179" s="148"/>
      <c r="AD179" s="148"/>
      <c r="AE179" s="148"/>
      <c r="AF179" s="148"/>
      <c r="AG179" s="148" t="s">
        <v>145</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c r="A180" s="174">
        <v>57</v>
      </c>
      <c r="B180" s="175" t="s">
        <v>338</v>
      </c>
      <c r="C180" s="191" t="s">
        <v>339</v>
      </c>
      <c r="D180" s="176" t="s">
        <v>199</v>
      </c>
      <c r="E180" s="177">
        <v>7.2</v>
      </c>
      <c r="F180" s="178"/>
      <c r="G180" s="179">
        <f>ROUND(E180*F180,2)</f>
        <v>0</v>
      </c>
      <c r="H180" s="178"/>
      <c r="I180" s="179">
        <f>ROUND(E180*H180,2)</f>
        <v>0</v>
      </c>
      <c r="J180" s="178"/>
      <c r="K180" s="179">
        <f>ROUND(E180*J180,2)</f>
        <v>0</v>
      </c>
      <c r="L180" s="179">
        <v>15</v>
      </c>
      <c r="M180" s="179">
        <f>G180*(1+L180/100)</f>
        <v>0</v>
      </c>
      <c r="N180" s="179">
        <v>4.2999999999999999E-4</v>
      </c>
      <c r="O180" s="180">
        <f>ROUND(E180*N180,2)</f>
        <v>0</v>
      </c>
      <c r="P180" s="158">
        <v>0</v>
      </c>
      <c r="Q180" s="158">
        <f>ROUND(E180*P180,2)</f>
        <v>0</v>
      </c>
      <c r="R180" s="158"/>
      <c r="S180" s="158" t="s">
        <v>140</v>
      </c>
      <c r="T180" s="158" t="s">
        <v>141</v>
      </c>
      <c r="U180" s="158">
        <v>0.189</v>
      </c>
      <c r="V180" s="158">
        <f>ROUND(E180*U180,2)</f>
        <v>1.36</v>
      </c>
      <c r="W180" s="158"/>
      <c r="X180" s="158" t="s">
        <v>142</v>
      </c>
      <c r="Y180" s="148"/>
      <c r="Z180" s="148"/>
      <c r="AA180" s="148"/>
      <c r="AB180" s="148"/>
      <c r="AC180" s="148"/>
      <c r="AD180" s="148"/>
      <c r="AE180" s="148"/>
      <c r="AF180" s="148"/>
      <c r="AG180" s="148" t="s">
        <v>143</v>
      </c>
      <c r="AH180" s="148"/>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c r="A181" s="155"/>
      <c r="B181" s="156"/>
      <c r="C181" s="192" t="s">
        <v>337</v>
      </c>
      <c r="D181" s="160"/>
      <c r="E181" s="161">
        <v>7.2</v>
      </c>
      <c r="F181" s="158"/>
      <c r="G181" s="158"/>
      <c r="H181" s="158"/>
      <c r="I181" s="158"/>
      <c r="J181" s="158"/>
      <c r="K181" s="158"/>
      <c r="L181" s="158"/>
      <c r="M181" s="158"/>
      <c r="N181" s="158"/>
      <c r="O181" s="158"/>
      <c r="P181" s="158"/>
      <c r="Q181" s="158"/>
      <c r="R181" s="158"/>
      <c r="S181" s="158"/>
      <c r="T181" s="158"/>
      <c r="U181" s="158"/>
      <c r="V181" s="158"/>
      <c r="W181" s="158"/>
      <c r="X181" s="158"/>
      <c r="Y181" s="148"/>
      <c r="Z181" s="148"/>
      <c r="AA181" s="148"/>
      <c r="AB181" s="148"/>
      <c r="AC181" s="148"/>
      <c r="AD181" s="148"/>
      <c r="AE181" s="148"/>
      <c r="AF181" s="148"/>
      <c r="AG181" s="148" t="s">
        <v>145</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ht="20.399999999999999" outlineLevel="1">
      <c r="A182" s="174">
        <v>58</v>
      </c>
      <c r="B182" s="175" t="s">
        <v>340</v>
      </c>
      <c r="C182" s="191" t="s">
        <v>341</v>
      </c>
      <c r="D182" s="176" t="s">
        <v>148</v>
      </c>
      <c r="E182" s="177">
        <v>3.0251000000000001</v>
      </c>
      <c r="F182" s="178"/>
      <c r="G182" s="179">
        <f>ROUND(E182*F182,2)</f>
        <v>0</v>
      </c>
      <c r="H182" s="178"/>
      <c r="I182" s="179">
        <f>ROUND(E182*H182,2)</f>
        <v>0</v>
      </c>
      <c r="J182" s="178"/>
      <c r="K182" s="179">
        <f>ROUND(E182*J182,2)</f>
        <v>0</v>
      </c>
      <c r="L182" s="179">
        <v>15</v>
      </c>
      <c r="M182" s="179">
        <f>G182*(1+L182/100)</f>
        <v>0</v>
      </c>
      <c r="N182" s="179">
        <v>3.0599999999999998E-3</v>
      </c>
      <c r="O182" s="180">
        <f>ROUND(E182*N182,2)</f>
        <v>0.01</v>
      </c>
      <c r="P182" s="158">
        <v>0</v>
      </c>
      <c r="Q182" s="158">
        <f>ROUND(E182*P182,2)</f>
        <v>0</v>
      </c>
      <c r="R182" s="158"/>
      <c r="S182" s="158" t="s">
        <v>140</v>
      </c>
      <c r="T182" s="158" t="s">
        <v>200</v>
      </c>
      <c r="U182" s="158">
        <v>0</v>
      </c>
      <c r="V182" s="158">
        <f>ROUND(E182*U182,2)</f>
        <v>0</v>
      </c>
      <c r="W182" s="158"/>
      <c r="X182" s="158" t="s">
        <v>201</v>
      </c>
      <c r="Y182" s="148"/>
      <c r="Z182" s="148"/>
      <c r="AA182" s="148"/>
      <c r="AB182" s="148"/>
      <c r="AC182" s="148"/>
      <c r="AD182" s="148"/>
      <c r="AE182" s="148"/>
      <c r="AF182" s="148"/>
      <c r="AG182" s="148" t="s">
        <v>202</v>
      </c>
      <c r="AH182" s="148"/>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c r="A183" s="155"/>
      <c r="B183" s="156"/>
      <c r="C183" s="192" t="s">
        <v>342</v>
      </c>
      <c r="D183" s="160"/>
      <c r="E183" s="161">
        <v>3.0251000000000001</v>
      </c>
      <c r="F183" s="158"/>
      <c r="G183" s="158"/>
      <c r="H183" s="158"/>
      <c r="I183" s="158"/>
      <c r="J183" s="158"/>
      <c r="K183" s="158"/>
      <c r="L183" s="158"/>
      <c r="M183" s="158"/>
      <c r="N183" s="158"/>
      <c r="O183" s="158"/>
      <c r="P183" s="158"/>
      <c r="Q183" s="158"/>
      <c r="R183" s="158"/>
      <c r="S183" s="158"/>
      <c r="T183" s="158"/>
      <c r="U183" s="158"/>
      <c r="V183" s="158"/>
      <c r="W183" s="158"/>
      <c r="X183" s="158"/>
      <c r="Y183" s="148"/>
      <c r="Z183" s="148"/>
      <c r="AA183" s="148"/>
      <c r="AB183" s="148"/>
      <c r="AC183" s="148"/>
      <c r="AD183" s="148"/>
      <c r="AE183" s="148"/>
      <c r="AF183" s="148"/>
      <c r="AG183" s="148" t="s">
        <v>145</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c r="A184" s="181">
        <v>59</v>
      </c>
      <c r="B184" s="182" t="s">
        <v>343</v>
      </c>
      <c r="C184" s="195" t="s">
        <v>344</v>
      </c>
      <c r="D184" s="183" t="s">
        <v>177</v>
      </c>
      <c r="E184" s="184">
        <v>1.8319999999999999E-2</v>
      </c>
      <c r="F184" s="185"/>
      <c r="G184" s="186">
        <f>ROUND(E184*F184,2)</f>
        <v>0</v>
      </c>
      <c r="H184" s="185"/>
      <c r="I184" s="186">
        <f>ROUND(E184*H184,2)</f>
        <v>0</v>
      </c>
      <c r="J184" s="185"/>
      <c r="K184" s="186">
        <f>ROUND(E184*J184,2)</f>
        <v>0</v>
      </c>
      <c r="L184" s="186">
        <v>15</v>
      </c>
      <c r="M184" s="186">
        <f>G184*(1+L184/100)</f>
        <v>0</v>
      </c>
      <c r="N184" s="186">
        <v>0</v>
      </c>
      <c r="O184" s="187">
        <f>ROUND(E184*N184,2)</f>
        <v>0</v>
      </c>
      <c r="P184" s="158">
        <v>0</v>
      </c>
      <c r="Q184" s="158">
        <f>ROUND(E184*P184,2)</f>
        <v>0</v>
      </c>
      <c r="R184" s="158"/>
      <c r="S184" s="158" t="s">
        <v>140</v>
      </c>
      <c r="T184" s="158" t="s">
        <v>141</v>
      </c>
      <c r="U184" s="158">
        <v>2.048</v>
      </c>
      <c r="V184" s="158">
        <f>ROUND(E184*U184,2)</f>
        <v>0.04</v>
      </c>
      <c r="W184" s="158"/>
      <c r="X184" s="158" t="s">
        <v>316</v>
      </c>
      <c r="Y184" s="148"/>
      <c r="Z184" s="148"/>
      <c r="AA184" s="148"/>
      <c r="AB184" s="148"/>
      <c r="AC184" s="148"/>
      <c r="AD184" s="148"/>
      <c r="AE184" s="148"/>
      <c r="AF184" s="148"/>
      <c r="AG184" s="148" t="s">
        <v>317</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c r="A185" s="168" t="s">
        <v>135</v>
      </c>
      <c r="B185" s="169" t="s">
        <v>81</v>
      </c>
      <c r="C185" s="190" t="s">
        <v>82</v>
      </c>
      <c r="D185" s="170"/>
      <c r="E185" s="171"/>
      <c r="F185" s="172"/>
      <c r="G185" s="172">
        <f>SUMIF(AG186:AG190,"&lt;&gt;NOR",G186:G190)</f>
        <v>0</v>
      </c>
      <c r="H185" s="172"/>
      <c r="I185" s="172">
        <f>SUM(I186:I190)</f>
        <v>0</v>
      </c>
      <c r="J185" s="172"/>
      <c r="K185" s="172">
        <f>SUM(K186:K190)</f>
        <v>0</v>
      </c>
      <c r="L185" s="172"/>
      <c r="M185" s="172">
        <f>SUM(M186:M190)</f>
        <v>0</v>
      </c>
      <c r="N185" s="172"/>
      <c r="O185" s="173">
        <f>SUM(O186:O190)</f>
        <v>0.01</v>
      </c>
      <c r="P185" s="167"/>
      <c r="Q185" s="167">
        <f>SUM(Q186:Q190)</f>
        <v>0</v>
      </c>
      <c r="R185" s="167"/>
      <c r="S185" s="167"/>
      <c r="T185" s="167"/>
      <c r="U185" s="167"/>
      <c r="V185" s="167">
        <f>SUM(V186:V190)</f>
        <v>0.56000000000000005</v>
      </c>
      <c r="W185" s="167"/>
      <c r="X185" s="167"/>
      <c r="AG185" t="s">
        <v>136</v>
      </c>
    </row>
    <row r="186" spans="1:60" ht="20.399999999999999" outlineLevel="1">
      <c r="A186" s="174">
        <v>60</v>
      </c>
      <c r="B186" s="175" t="s">
        <v>345</v>
      </c>
      <c r="C186" s="191" t="s">
        <v>346</v>
      </c>
      <c r="D186" s="176" t="s">
        <v>148</v>
      </c>
      <c r="E186" s="177">
        <v>3.06</v>
      </c>
      <c r="F186" s="178"/>
      <c r="G186" s="179">
        <f>ROUND(E186*F186,2)</f>
        <v>0</v>
      </c>
      <c r="H186" s="178"/>
      <c r="I186" s="179">
        <f>ROUND(E186*H186,2)</f>
        <v>0</v>
      </c>
      <c r="J186" s="178"/>
      <c r="K186" s="179">
        <f>ROUND(E186*J186,2)</f>
        <v>0</v>
      </c>
      <c r="L186" s="179">
        <v>15</v>
      </c>
      <c r="M186" s="179">
        <f>G186*(1+L186/100)</f>
        <v>0</v>
      </c>
      <c r="N186" s="179">
        <v>2.3000000000000001E-4</v>
      </c>
      <c r="O186" s="180">
        <f>ROUND(E186*N186,2)</f>
        <v>0</v>
      </c>
      <c r="P186" s="158">
        <v>0</v>
      </c>
      <c r="Q186" s="158">
        <f>ROUND(E186*P186,2)</f>
        <v>0</v>
      </c>
      <c r="R186" s="158"/>
      <c r="S186" s="158" t="s">
        <v>140</v>
      </c>
      <c r="T186" s="158" t="s">
        <v>141</v>
      </c>
      <c r="U186" s="158">
        <v>0.18099999999999999</v>
      </c>
      <c r="V186" s="158">
        <f>ROUND(E186*U186,2)</f>
        <v>0.55000000000000004</v>
      </c>
      <c r="W186" s="158"/>
      <c r="X186" s="158" t="s">
        <v>142</v>
      </c>
      <c r="Y186" s="148"/>
      <c r="Z186" s="148"/>
      <c r="AA186" s="148"/>
      <c r="AB186" s="148"/>
      <c r="AC186" s="148"/>
      <c r="AD186" s="148"/>
      <c r="AE186" s="148"/>
      <c r="AF186" s="148"/>
      <c r="AG186" s="148" t="s">
        <v>143</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c r="A187" s="155"/>
      <c r="B187" s="156"/>
      <c r="C187" s="192" t="s">
        <v>219</v>
      </c>
      <c r="D187" s="160"/>
      <c r="E187" s="161">
        <v>3.06</v>
      </c>
      <c r="F187" s="158"/>
      <c r="G187" s="158"/>
      <c r="H187" s="158"/>
      <c r="I187" s="158"/>
      <c r="J187" s="158"/>
      <c r="K187" s="158"/>
      <c r="L187" s="158"/>
      <c r="M187" s="158"/>
      <c r="N187" s="158"/>
      <c r="O187" s="158"/>
      <c r="P187" s="158"/>
      <c r="Q187" s="158"/>
      <c r="R187" s="158"/>
      <c r="S187" s="158"/>
      <c r="T187" s="158"/>
      <c r="U187" s="158"/>
      <c r="V187" s="158"/>
      <c r="W187" s="158"/>
      <c r="X187" s="158"/>
      <c r="Y187" s="148"/>
      <c r="Z187" s="148"/>
      <c r="AA187" s="148"/>
      <c r="AB187" s="148"/>
      <c r="AC187" s="148"/>
      <c r="AD187" s="148"/>
      <c r="AE187" s="148"/>
      <c r="AF187" s="148"/>
      <c r="AG187" s="148" t="s">
        <v>145</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c r="A188" s="174">
        <v>61</v>
      </c>
      <c r="B188" s="175" t="s">
        <v>347</v>
      </c>
      <c r="C188" s="191" t="s">
        <v>348</v>
      </c>
      <c r="D188" s="176" t="s">
        <v>148</v>
      </c>
      <c r="E188" s="177">
        <v>3.3660000000000001</v>
      </c>
      <c r="F188" s="178"/>
      <c r="G188" s="179">
        <f>ROUND(E188*F188,2)</f>
        <v>0</v>
      </c>
      <c r="H188" s="178"/>
      <c r="I188" s="179">
        <f>ROUND(E188*H188,2)</f>
        <v>0</v>
      </c>
      <c r="J188" s="178"/>
      <c r="K188" s="179">
        <f>ROUND(E188*J188,2)</f>
        <v>0</v>
      </c>
      <c r="L188" s="179">
        <v>15</v>
      </c>
      <c r="M188" s="179">
        <f>G188*(1+L188/100)</f>
        <v>0</v>
      </c>
      <c r="N188" s="179">
        <v>1.5E-3</v>
      </c>
      <c r="O188" s="180">
        <f>ROUND(E188*N188,2)</f>
        <v>0.01</v>
      </c>
      <c r="P188" s="158">
        <v>0</v>
      </c>
      <c r="Q188" s="158">
        <f>ROUND(E188*P188,2)</f>
        <v>0</v>
      </c>
      <c r="R188" s="158" t="s">
        <v>246</v>
      </c>
      <c r="S188" s="158" t="s">
        <v>140</v>
      </c>
      <c r="T188" s="158" t="s">
        <v>141</v>
      </c>
      <c r="U188" s="158">
        <v>0</v>
      </c>
      <c r="V188" s="158">
        <f>ROUND(E188*U188,2)</f>
        <v>0</v>
      </c>
      <c r="W188" s="158"/>
      <c r="X188" s="158" t="s">
        <v>247</v>
      </c>
      <c r="Y188" s="148"/>
      <c r="Z188" s="148"/>
      <c r="AA188" s="148"/>
      <c r="AB188" s="148"/>
      <c r="AC188" s="148"/>
      <c r="AD188" s="148"/>
      <c r="AE188" s="148"/>
      <c r="AF188" s="148"/>
      <c r="AG188" s="148" t="s">
        <v>248</v>
      </c>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c r="A189" s="155"/>
      <c r="B189" s="156"/>
      <c r="C189" s="192" t="s">
        <v>349</v>
      </c>
      <c r="D189" s="160"/>
      <c r="E189" s="161">
        <v>3.3660000000000001</v>
      </c>
      <c r="F189" s="158"/>
      <c r="G189" s="158"/>
      <c r="H189" s="158"/>
      <c r="I189" s="158"/>
      <c r="J189" s="158"/>
      <c r="K189" s="158"/>
      <c r="L189" s="158"/>
      <c r="M189" s="158"/>
      <c r="N189" s="158"/>
      <c r="O189" s="158"/>
      <c r="P189" s="158"/>
      <c r="Q189" s="158"/>
      <c r="R189" s="158"/>
      <c r="S189" s="158"/>
      <c r="T189" s="158"/>
      <c r="U189" s="158"/>
      <c r="V189" s="158"/>
      <c r="W189" s="158"/>
      <c r="X189" s="158"/>
      <c r="Y189" s="148"/>
      <c r="Z189" s="148"/>
      <c r="AA189" s="148"/>
      <c r="AB189" s="148"/>
      <c r="AC189" s="148"/>
      <c r="AD189" s="148"/>
      <c r="AE189" s="148"/>
      <c r="AF189" s="148"/>
      <c r="AG189" s="148" t="s">
        <v>145</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c r="A190" s="181">
        <v>62</v>
      </c>
      <c r="B190" s="182" t="s">
        <v>350</v>
      </c>
      <c r="C190" s="195" t="s">
        <v>351</v>
      </c>
      <c r="D190" s="183" t="s">
        <v>177</v>
      </c>
      <c r="E190" s="184">
        <v>5.7499999999999999E-3</v>
      </c>
      <c r="F190" s="185"/>
      <c r="G190" s="186">
        <f>ROUND(E190*F190,2)</f>
        <v>0</v>
      </c>
      <c r="H190" s="185"/>
      <c r="I190" s="186">
        <f>ROUND(E190*H190,2)</f>
        <v>0</v>
      </c>
      <c r="J190" s="185"/>
      <c r="K190" s="186">
        <f>ROUND(E190*J190,2)</f>
        <v>0</v>
      </c>
      <c r="L190" s="186">
        <v>15</v>
      </c>
      <c r="M190" s="186">
        <f>G190*(1+L190/100)</f>
        <v>0</v>
      </c>
      <c r="N190" s="186">
        <v>0</v>
      </c>
      <c r="O190" s="187">
        <f>ROUND(E190*N190,2)</f>
        <v>0</v>
      </c>
      <c r="P190" s="158">
        <v>0</v>
      </c>
      <c r="Q190" s="158">
        <f>ROUND(E190*P190,2)</f>
        <v>0</v>
      </c>
      <c r="R190" s="158"/>
      <c r="S190" s="158" t="s">
        <v>140</v>
      </c>
      <c r="T190" s="158" t="s">
        <v>141</v>
      </c>
      <c r="U190" s="158">
        <v>1.74</v>
      </c>
      <c r="V190" s="158">
        <f>ROUND(E190*U190,2)</f>
        <v>0.01</v>
      </c>
      <c r="W190" s="158"/>
      <c r="X190" s="158" t="s">
        <v>316</v>
      </c>
      <c r="Y190" s="148"/>
      <c r="Z190" s="148"/>
      <c r="AA190" s="148"/>
      <c r="AB190" s="148"/>
      <c r="AC190" s="148"/>
      <c r="AD190" s="148"/>
      <c r="AE190" s="148"/>
      <c r="AF190" s="148"/>
      <c r="AG190" s="148" t="s">
        <v>317</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c r="A191" s="168" t="s">
        <v>135</v>
      </c>
      <c r="B191" s="169" t="s">
        <v>83</v>
      </c>
      <c r="C191" s="190" t="s">
        <v>487</v>
      </c>
      <c r="D191" s="170"/>
      <c r="E191" s="171"/>
      <c r="F191" s="172"/>
      <c r="G191" s="172">
        <f>SUMIF(AG192:AG195,"&lt;&gt;NOR",G192:G195)</f>
        <v>0</v>
      </c>
      <c r="H191" s="172"/>
      <c r="I191" s="172">
        <f>SUM(I192:I195)</f>
        <v>0</v>
      </c>
      <c r="J191" s="172"/>
      <c r="K191" s="172">
        <f>SUM(K192:K195)</f>
        <v>0</v>
      </c>
      <c r="L191" s="172"/>
      <c r="M191" s="172">
        <f>SUM(M192:M195)</f>
        <v>0</v>
      </c>
      <c r="N191" s="172"/>
      <c r="O191" s="173">
        <f>SUM(O192:O195)</f>
        <v>0</v>
      </c>
      <c r="P191" s="167"/>
      <c r="Q191" s="167">
        <f>SUM(Q192:Q195)</f>
        <v>0</v>
      </c>
      <c r="R191" s="167"/>
      <c r="S191" s="167"/>
      <c r="T191" s="167"/>
      <c r="U191" s="167"/>
      <c r="V191" s="167">
        <f>SUM(V192:V195)</f>
        <v>0</v>
      </c>
      <c r="W191" s="167"/>
      <c r="X191" s="167"/>
      <c r="AG191" t="s">
        <v>136</v>
      </c>
    </row>
    <row r="192" spans="1:60" ht="30.6" outlineLevel="1">
      <c r="A192" s="322">
        <v>63</v>
      </c>
      <c r="B192" s="324" t="s">
        <v>352</v>
      </c>
      <c r="C192" s="214" t="s">
        <v>488</v>
      </c>
      <c r="D192" s="215" t="s">
        <v>195</v>
      </c>
      <c r="E192" s="216">
        <v>1</v>
      </c>
      <c r="F192" s="217"/>
      <c r="G192" s="218">
        <f>ROUND(E192*F192,2)</f>
        <v>0</v>
      </c>
      <c r="H192" s="217"/>
      <c r="I192" s="218">
        <f>ROUND(E192*H192,2)</f>
        <v>0</v>
      </c>
      <c r="J192" s="217"/>
      <c r="K192" s="218">
        <f>ROUND(E192*J192,2)</f>
        <v>0</v>
      </c>
      <c r="L192" s="218">
        <v>15</v>
      </c>
      <c r="M192" s="218">
        <f>G192*(1+L192/100)</f>
        <v>0</v>
      </c>
      <c r="N192" s="218">
        <v>0</v>
      </c>
      <c r="O192" s="219">
        <f>ROUND(E192*N192,2)</f>
        <v>0</v>
      </c>
      <c r="P192" s="158">
        <v>0</v>
      </c>
      <c r="Q192" s="158">
        <f>ROUND(E192*P192,2)</f>
        <v>0</v>
      </c>
      <c r="R192" s="158"/>
      <c r="S192" s="158" t="s">
        <v>196</v>
      </c>
      <c r="T192" s="158" t="s">
        <v>178</v>
      </c>
      <c r="U192" s="158">
        <v>0</v>
      </c>
      <c r="V192" s="158">
        <f>ROUND(E192*U192,2)</f>
        <v>0</v>
      </c>
      <c r="W192" s="158"/>
      <c r="X192" s="158" t="s">
        <v>142</v>
      </c>
      <c r="Y192" s="148"/>
      <c r="Z192" s="148"/>
      <c r="AA192" s="148"/>
      <c r="AB192" s="148"/>
      <c r="AC192" s="148"/>
      <c r="AD192" s="148"/>
      <c r="AE192" s="148"/>
      <c r="AF192" s="148"/>
      <c r="AG192" s="148" t="s">
        <v>143</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ht="91.8" customHeight="1" outlineLevel="1">
      <c r="A193" s="323"/>
      <c r="B193" s="325"/>
      <c r="C193" s="326" t="s">
        <v>490</v>
      </c>
      <c r="D193" s="326"/>
      <c r="E193" s="326"/>
      <c r="F193" s="220"/>
      <c r="G193" s="221"/>
      <c r="H193" s="220"/>
      <c r="I193" s="221"/>
      <c r="J193" s="220"/>
      <c r="K193" s="221"/>
      <c r="L193" s="221"/>
      <c r="M193" s="221"/>
      <c r="N193" s="221"/>
      <c r="O193" s="222"/>
      <c r="P193" s="158"/>
      <c r="Q193" s="158"/>
      <c r="R193" s="158"/>
      <c r="S193" s="158"/>
      <c r="T193" s="158"/>
      <c r="U193" s="158"/>
      <c r="V193" s="158"/>
      <c r="W193" s="158"/>
      <c r="X193" s="158"/>
      <c r="Y193" s="148"/>
      <c r="Z193" s="148"/>
      <c r="AA193" s="148"/>
      <c r="AB193" s="148"/>
      <c r="AC193" s="148"/>
      <c r="AD193" s="148"/>
      <c r="AE193" s="148"/>
      <c r="AF193" s="148"/>
      <c r="AG193" s="148"/>
      <c r="AH193" s="148"/>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ht="22.8" customHeight="1" outlineLevel="1">
      <c r="A194" s="223">
        <v>64</v>
      </c>
      <c r="B194" s="224"/>
      <c r="C194" s="214" t="s">
        <v>489</v>
      </c>
      <c r="D194" s="215" t="s">
        <v>195</v>
      </c>
      <c r="E194" s="216">
        <v>1</v>
      </c>
      <c r="F194" s="217"/>
      <c r="G194" s="218">
        <f>ROUND(E194*F194,2)</f>
        <v>0</v>
      </c>
      <c r="H194" s="217"/>
      <c r="I194" s="218">
        <f>ROUND(E194*H194,2)</f>
        <v>0</v>
      </c>
      <c r="J194" s="217"/>
      <c r="K194" s="218">
        <f>ROUND(E194*J194,2)</f>
        <v>0</v>
      </c>
      <c r="L194" s="218">
        <v>15</v>
      </c>
      <c r="M194" s="218">
        <f>G194*(1+L194/100)</f>
        <v>0</v>
      </c>
      <c r="N194" s="218">
        <v>0</v>
      </c>
      <c r="O194" s="219">
        <f>ROUND(E194*N194,2)</f>
        <v>0</v>
      </c>
      <c r="P194" s="158"/>
      <c r="Q194" s="158"/>
      <c r="R194" s="158"/>
      <c r="S194" s="158"/>
      <c r="T194" s="158"/>
      <c r="U194" s="158"/>
      <c r="V194" s="158"/>
      <c r="W194" s="158"/>
      <c r="X194" s="158"/>
      <c r="Y194" s="148"/>
      <c r="Z194" s="148"/>
      <c r="AA194" s="148"/>
      <c r="AB194" s="148"/>
      <c r="AC194" s="148"/>
      <c r="AD194" s="148"/>
      <c r="AE194" s="148"/>
      <c r="AF194" s="148"/>
      <c r="AG194" s="148"/>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ht="305.39999999999998" customHeight="1" outlineLevel="1">
      <c r="A195" s="225"/>
      <c r="B195" s="226"/>
      <c r="C195" s="326" t="s">
        <v>491</v>
      </c>
      <c r="D195" s="326"/>
      <c r="E195" s="326"/>
      <c r="F195" s="220"/>
      <c r="G195" s="221"/>
      <c r="H195" s="220"/>
      <c r="I195" s="221"/>
      <c r="J195" s="220"/>
      <c r="K195" s="221"/>
      <c r="L195" s="221"/>
      <c r="M195" s="221"/>
      <c r="N195" s="221"/>
      <c r="O195" s="222"/>
      <c r="P195" s="158"/>
      <c r="Q195" s="158"/>
      <c r="R195" s="158"/>
      <c r="S195" s="158"/>
      <c r="T195" s="158"/>
      <c r="U195" s="158"/>
      <c r="V195" s="158"/>
      <c r="W195" s="158"/>
      <c r="X195" s="158"/>
      <c r="Y195" s="148"/>
      <c r="Z195" s="148"/>
      <c r="AA195" s="148"/>
      <c r="AB195" s="148"/>
      <c r="AC195" s="148"/>
      <c r="AD195" s="148"/>
      <c r="AE195" s="148"/>
      <c r="AF195" s="148"/>
      <c r="AG195" s="148"/>
      <c r="AH195" s="148"/>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c r="A196" s="168" t="s">
        <v>135</v>
      </c>
      <c r="B196" s="169" t="s">
        <v>85</v>
      </c>
      <c r="C196" s="190" t="s">
        <v>86</v>
      </c>
      <c r="D196" s="170"/>
      <c r="E196" s="171"/>
      <c r="F196" s="172"/>
      <c r="G196" s="172">
        <f>SUMIF(AG197:AG199,"&lt;&gt;NOR",G197:G199)</f>
        <v>0</v>
      </c>
      <c r="H196" s="172"/>
      <c r="I196" s="172">
        <f>SUM(I197:I199)</f>
        <v>0</v>
      </c>
      <c r="J196" s="172"/>
      <c r="K196" s="172">
        <f>SUM(K197:K199)</f>
        <v>0</v>
      </c>
      <c r="L196" s="172"/>
      <c r="M196" s="172">
        <f>SUM(M197:M199)</f>
        <v>0</v>
      </c>
      <c r="N196" s="172"/>
      <c r="O196" s="173">
        <f>SUM(O197:O199)</f>
        <v>0.15</v>
      </c>
      <c r="P196" s="167"/>
      <c r="Q196" s="167">
        <f>SUM(Q197:Q199)</f>
        <v>0</v>
      </c>
      <c r="R196" s="167"/>
      <c r="S196" s="167"/>
      <c r="T196" s="167"/>
      <c r="U196" s="167"/>
      <c r="V196" s="167">
        <f>SUM(V197:V199)</f>
        <v>0</v>
      </c>
      <c r="W196" s="167"/>
      <c r="X196" s="167"/>
      <c r="AG196" t="s">
        <v>136</v>
      </c>
    </row>
    <row r="197" spans="1:60" ht="20.399999999999999" outlineLevel="1">
      <c r="A197" s="174">
        <v>65</v>
      </c>
      <c r="B197" s="175" t="s">
        <v>353</v>
      </c>
      <c r="C197" s="191" t="s">
        <v>354</v>
      </c>
      <c r="D197" s="176" t="s">
        <v>148</v>
      </c>
      <c r="E197" s="177">
        <v>3.0251000000000001</v>
      </c>
      <c r="F197" s="178"/>
      <c r="G197" s="179">
        <f>ROUND(E197*F197,2)</f>
        <v>0</v>
      </c>
      <c r="H197" s="178"/>
      <c r="I197" s="179">
        <f>ROUND(E197*H197,2)</f>
        <v>0</v>
      </c>
      <c r="J197" s="178"/>
      <c r="K197" s="179">
        <f>ROUND(E197*J197,2)</f>
        <v>0</v>
      </c>
      <c r="L197" s="179">
        <v>15</v>
      </c>
      <c r="M197" s="179">
        <f>G197*(1+L197/100)</f>
        <v>0</v>
      </c>
      <c r="N197" s="179">
        <v>4.8169999999999998E-2</v>
      </c>
      <c r="O197" s="180">
        <f>ROUND(E197*N197,2)</f>
        <v>0.15</v>
      </c>
      <c r="P197" s="158">
        <v>0</v>
      </c>
      <c r="Q197" s="158">
        <f>ROUND(E197*P197,2)</f>
        <v>0</v>
      </c>
      <c r="R197" s="158"/>
      <c r="S197" s="158" t="s">
        <v>140</v>
      </c>
      <c r="T197" s="158" t="s">
        <v>200</v>
      </c>
      <c r="U197" s="158">
        <v>0</v>
      </c>
      <c r="V197" s="158">
        <f>ROUND(E197*U197,2)</f>
        <v>0</v>
      </c>
      <c r="W197" s="158"/>
      <c r="X197" s="158" t="s">
        <v>201</v>
      </c>
      <c r="Y197" s="148"/>
      <c r="Z197" s="148"/>
      <c r="AA197" s="148"/>
      <c r="AB197" s="148"/>
      <c r="AC197" s="148"/>
      <c r="AD197" s="148"/>
      <c r="AE197" s="148"/>
      <c r="AF197" s="148"/>
      <c r="AG197" s="148" t="s">
        <v>202</v>
      </c>
      <c r="AH197" s="148"/>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c r="A198" s="155"/>
      <c r="B198" s="156"/>
      <c r="C198" s="192" t="s">
        <v>355</v>
      </c>
      <c r="D198" s="160"/>
      <c r="E198" s="161">
        <v>3.0251000000000001</v>
      </c>
      <c r="F198" s="158"/>
      <c r="G198" s="158"/>
      <c r="H198" s="158"/>
      <c r="I198" s="158"/>
      <c r="J198" s="158"/>
      <c r="K198" s="158"/>
      <c r="L198" s="158"/>
      <c r="M198" s="158"/>
      <c r="N198" s="158"/>
      <c r="O198" s="158"/>
      <c r="P198" s="158"/>
      <c r="Q198" s="158"/>
      <c r="R198" s="158"/>
      <c r="S198" s="158"/>
      <c r="T198" s="158"/>
      <c r="U198" s="158"/>
      <c r="V198" s="158"/>
      <c r="W198" s="158"/>
      <c r="X198" s="158"/>
      <c r="Y198" s="148"/>
      <c r="Z198" s="148"/>
      <c r="AA198" s="148"/>
      <c r="AB198" s="148"/>
      <c r="AC198" s="148"/>
      <c r="AD198" s="148"/>
      <c r="AE198" s="148"/>
      <c r="AF198" s="148"/>
      <c r="AG198" s="148" t="s">
        <v>145</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c r="A199" s="181">
        <v>66</v>
      </c>
      <c r="B199" s="182" t="s">
        <v>356</v>
      </c>
      <c r="C199" s="195" t="s">
        <v>357</v>
      </c>
      <c r="D199" s="183" t="s">
        <v>177</v>
      </c>
      <c r="E199" s="184">
        <v>0</v>
      </c>
      <c r="F199" s="185"/>
      <c r="G199" s="186">
        <f>ROUND(E199*F199,2)</f>
        <v>0</v>
      </c>
      <c r="H199" s="185"/>
      <c r="I199" s="186">
        <f>ROUND(E199*H199,2)</f>
        <v>0</v>
      </c>
      <c r="J199" s="185"/>
      <c r="K199" s="186">
        <f>ROUND(E199*J199,2)</f>
        <v>0</v>
      </c>
      <c r="L199" s="186">
        <v>15</v>
      </c>
      <c r="M199" s="186">
        <f>G199*(1+L199/100)</f>
        <v>0</v>
      </c>
      <c r="N199" s="186">
        <v>0</v>
      </c>
      <c r="O199" s="187">
        <f>ROUND(E199*N199,2)</f>
        <v>0</v>
      </c>
      <c r="P199" s="158">
        <v>0</v>
      </c>
      <c r="Q199" s="158">
        <f>ROUND(E199*P199,2)</f>
        <v>0</v>
      </c>
      <c r="R199" s="158"/>
      <c r="S199" s="158" t="s">
        <v>140</v>
      </c>
      <c r="T199" s="158" t="s">
        <v>141</v>
      </c>
      <c r="U199" s="158">
        <v>1.7509999999999999</v>
      </c>
      <c r="V199" s="158">
        <f>ROUND(E199*U199,2)</f>
        <v>0</v>
      </c>
      <c r="W199" s="158"/>
      <c r="X199" s="158" t="s">
        <v>316</v>
      </c>
      <c r="Y199" s="148"/>
      <c r="Z199" s="148"/>
      <c r="AA199" s="148"/>
      <c r="AB199" s="148"/>
      <c r="AC199" s="148"/>
      <c r="AD199" s="148"/>
      <c r="AE199" s="148"/>
      <c r="AF199" s="148"/>
      <c r="AG199" s="148" t="s">
        <v>317</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c r="A200" s="168" t="s">
        <v>135</v>
      </c>
      <c r="B200" s="169" t="s">
        <v>87</v>
      </c>
      <c r="C200" s="190" t="s">
        <v>88</v>
      </c>
      <c r="D200" s="170"/>
      <c r="E200" s="171"/>
      <c r="F200" s="172"/>
      <c r="G200" s="172">
        <f>SUMIF(AG201:AG217,"&lt;&gt;NOR",G201:G217)</f>
        <v>0</v>
      </c>
      <c r="H200" s="172"/>
      <c r="I200" s="172">
        <f>SUM(I201:I217)</f>
        <v>0</v>
      </c>
      <c r="J200" s="172"/>
      <c r="K200" s="172">
        <f>SUM(K201:K217)</f>
        <v>0</v>
      </c>
      <c r="L200" s="172"/>
      <c r="M200" s="172">
        <f>SUM(M201:M217)</f>
        <v>0</v>
      </c>
      <c r="N200" s="172"/>
      <c r="O200" s="173">
        <f>SUM(O201:O217)</f>
        <v>0.05</v>
      </c>
      <c r="P200" s="167"/>
      <c r="Q200" s="167">
        <f>SUM(Q201:Q217)</f>
        <v>0.03</v>
      </c>
      <c r="R200" s="167"/>
      <c r="S200" s="167"/>
      <c r="T200" s="167"/>
      <c r="U200" s="167"/>
      <c r="V200" s="167">
        <f>SUM(V201:V217)</f>
        <v>6.8300000000000018</v>
      </c>
      <c r="W200" s="167"/>
      <c r="X200" s="167"/>
      <c r="AG200" t="s">
        <v>136</v>
      </c>
    </row>
    <row r="201" spans="1:60" outlineLevel="1">
      <c r="A201" s="174">
        <v>67</v>
      </c>
      <c r="B201" s="175" t="s">
        <v>358</v>
      </c>
      <c r="C201" s="191" t="s">
        <v>359</v>
      </c>
      <c r="D201" s="176" t="s">
        <v>199</v>
      </c>
      <c r="E201" s="177">
        <v>2.5</v>
      </c>
      <c r="F201" s="178"/>
      <c r="G201" s="179">
        <f>ROUND(E201*F201,2)</f>
        <v>0</v>
      </c>
      <c r="H201" s="178"/>
      <c r="I201" s="179">
        <f>ROUND(E201*H201,2)</f>
        <v>0</v>
      </c>
      <c r="J201" s="178"/>
      <c r="K201" s="179">
        <f>ROUND(E201*J201,2)</f>
        <v>0</v>
      </c>
      <c r="L201" s="179">
        <v>15</v>
      </c>
      <c r="M201" s="179">
        <f>G201*(1+L201/100)</f>
        <v>0</v>
      </c>
      <c r="N201" s="179">
        <v>8.1300000000000001E-3</v>
      </c>
      <c r="O201" s="180">
        <f>ROUND(E201*N201,2)</f>
        <v>0.02</v>
      </c>
      <c r="P201" s="158">
        <v>0</v>
      </c>
      <c r="Q201" s="158">
        <f>ROUND(E201*P201,2)</f>
        <v>0</v>
      </c>
      <c r="R201" s="158"/>
      <c r="S201" s="158" t="s">
        <v>140</v>
      </c>
      <c r="T201" s="158" t="s">
        <v>141</v>
      </c>
      <c r="U201" s="158">
        <v>0.88954999999999995</v>
      </c>
      <c r="V201" s="158">
        <f>ROUND(E201*U201,2)</f>
        <v>2.2200000000000002</v>
      </c>
      <c r="W201" s="158"/>
      <c r="X201" s="158" t="s">
        <v>142</v>
      </c>
      <c r="Y201" s="148"/>
      <c r="Z201" s="148"/>
      <c r="AA201" s="148"/>
      <c r="AB201" s="148"/>
      <c r="AC201" s="148"/>
      <c r="AD201" s="148"/>
      <c r="AE201" s="148"/>
      <c r="AF201" s="148"/>
      <c r="AG201" s="148" t="s">
        <v>143</v>
      </c>
      <c r="AH201" s="148"/>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c r="A202" s="155"/>
      <c r="B202" s="156"/>
      <c r="C202" s="192" t="s">
        <v>360</v>
      </c>
      <c r="D202" s="160"/>
      <c r="E202" s="161">
        <v>2.5</v>
      </c>
      <c r="F202" s="158"/>
      <c r="G202" s="158"/>
      <c r="H202" s="158"/>
      <c r="I202" s="158"/>
      <c r="J202" s="158"/>
      <c r="K202" s="158"/>
      <c r="L202" s="158"/>
      <c r="M202" s="158"/>
      <c r="N202" s="158"/>
      <c r="O202" s="158"/>
      <c r="P202" s="158"/>
      <c r="Q202" s="158"/>
      <c r="R202" s="158"/>
      <c r="S202" s="158"/>
      <c r="T202" s="158"/>
      <c r="U202" s="158"/>
      <c r="V202" s="158"/>
      <c r="W202" s="158"/>
      <c r="X202" s="158"/>
      <c r="Y202" s="148"/>
      <c r="Z202" s="148"/>
      <c r="AA202" s="148"/>
      <c r="AB202" s="148"/>
      <c r="AC202" s="148"/>
      <c r="AD202" s="148"/>
      <c r="AE202" s="148"/>
      <c r="AF202" s="148"/>
      <c r="AG202" s="148" t="s">
        <v>145</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c r="A203" s="174">
        <v>68</v>
      </c>
      <c r="B203" s="175" t="s">
        <v>361</v>
      </c>
      <c r="C203" s="191" t="s">
        <v>362</v>
      </c>
      <c r="D203" s="176" t="s">
        <v>199</v>
      </c>
      <c r="E203" s="177">
        <v>6</v>
      </c>
      <c r="F203" s="178"/>
      <c r="G203" s="179">
        <f>ROUND(E203*F203,2)</f>
        <v>0</v>
      </c>
      <c r="H203" s="178"/>
      <c r="I203" s="179">
        <f>ROUND(E203*H203,2)</f>
        <v>0</v>
      </c>
      <c r="J203" s="178"/>
      <c r="K203" s="179">
        <f>ROUND(E203*J203,2)</f>
        <v>0</v>
      </c>
      <c r="L203" s="179">
        <v>15</v>
      </c>
      <c r="M203" s="179">
        <f>G203*(1+L203/100)</f>
        <v>0</v>
      </c>
      <c r="N203" s="179">
        <v>3.1199999999999999E-3</v>
      </c>
      <c r="O203" s="180">
        <f>ROUND(E203*N203,2)</f>
        <v>0.02</v>
      </c>
      <c r="P203" s="158">
        <v>0</v>
      </c>
      <c r="Q203" s="158">
        <f>ROUND(E203*P203,2)</f>
        <v>0</v>
      </c>
      <c r="R203" s="158"/>
      <c r="S203" s="158" t="s">
        <v>140</v>
      </c>
      <c r="T203" s="158" t="s">
        <v>141</v>
      </c>
      <c r="U203" s="158">
        <v>0.29399999999999998</v>
      </c>
      <c r="V203" s="158">
        <f>ROUND(E203*U203,2)</f>
        <v>1.76</v>
      </c>
      <c r="W203" s="158"/>
      <c r="X203" s="158" t="s">
        <v>142</v>
      </c>
      <c r="Y203" s="148"/>
      <c r="Z203" s="148"/>
      <c r="AA203" s="148"/>
      <c r="AB203" s="148"/>
      <c r="AC203" s="148"/>
      <c r="AD203" s="148"/>
      <c r="AE203" s="148"/>
      <c r="AF203" s="148"/>
      <c r="AG203" s="148" t="s">
        <v>143</v>
      </c>
      <c r="AH203" s="148"/>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c r="A204" s="155"/>
      <c r="B204" s="156"/>
      <c r="C204" s="192" t="s">
        <v>363</v>
      </c>
      <c r="D204" s="160"/>
      <c r="E204" s="161">
        <v>6</v>
      </c>
      <c r="F204" s="158"/>
      <c r="G204" s="158"/>
      <c r="H204" s="158"/>
      <c r="I204" s="158"/>
      <c r="J204" s="158"/>
      <c r="K204" s="158"/>
      <c r="L204" s="158"/>
      <c r="M204" s="158"/>
      <c r="N204" s="158"/>
      <c r="O204" s="158"/>
      <c r="P204" s="158"/>
      <c r="Q204" s="158"/>
      <c r="R204" s="158"/>
      <c r="S204" s="158"/>
      <c r="T204" s="158"/>
      <c r="U204" s="158"/>
      <c r="V204" s="158"/>
      <c r="W204" s="158"/>
      <c r="X204" s="158"/>
      <c r="Y204" s="148"/>
      <c r="Z204" s="148"/>
      <c r="AA204" s="148"/>
      <c r="AB204" s="148"/>
      <c r="AC204" s="148"/>
      <c r="AD204" s="148"/>
      <c r="AE204" s="148"/>
      <c r="AF204" s="148"/>
      <c r="AG204" s="148" t="s">
        <v>145</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c r="A205" s="181">
        <v>69</v>
      </c>
      <c r="B205" s="182" t="s">
        <v>364</v>
      </c>
      <c r="C205" s="195" t="s">
        <v>365</v>
      </c>
      <c r="D205" s="183" t="s">
        <v>199</v>
      </c>
      <c r="E205" s="184">
        <v>2</v>
      </c>
      <c r="F205" s="185"/>
      <c r="G205" s="186">
        <f>ROUND(E205*F205,2)</f>
        <v>0</v>
      </c>
      <c r="H205" s="185"/>
      <c r="I205" s="186">
        <f>ROUND(E205*H205,2)</f>
        <v>0</v>
      </c>
      <c r="J205" s="185"/>
      <c r="K205" s="186">
        <f>ROUND(E205*J205,2)</f>
        <v>0</v>
      </c>
      <c r="L205" s="186">
        <v>15</v>
      </c>
      <c r="M205" s="186">
        <f>G205*(1+L205/100)</f>
        <v>0</v>
      </c>
      <c r="N205" s="186">
        <v>2.0500000000000002E-3</v>
      </c>
      <c r="O205" s="187">
        <f>ROUND(E205*N205,2)</f>
        <v>0</v>
      </c>
      <c r="P205" s="158">
        <v>0</v>
      </c>
      <c r="Q205" s="158">
        <f>ROUND(E205*P205,2)</f>
        <v>0</v>
      </c>
      <c r="R205" s="158"/>
      <c r="S205" s="158" t="s">
        <v>140</v>
      </c>
      <c r="T205" s="158" t="s">
        <v>141</v>
      </c>
      <c r="U205" s="158">
        <v>0.26400000000000001</v>
      </c>
      <c r="V205" s="158">
        <f>ROUND(E205*U205,2)</f>
        <v>0.53</v>
      </c>
      <c r="W205" s="158"/>
      <c r="X205" s="158" t="s">
        <v>142</v>
      </c>
      <c r="Y205" s="148"/>
      <c r="Z205" s="148"/>
      <c r="AA205" s="148"/>
      <c r="AB205" s="148"/>
      <c r="AC205" s="148"/>
      <c r="AD205" s="148"/>
      <c r="AE205" s="148"/>
      <c r="AF205" s="148"/>
      <c r="AG205" s="148" t="s">
        <v>143</v>
      </c>
      <c r="AH205" s="148"/>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c r="A206" s="181">
        <v>70</v>
      </c>
      <c r="B206" s="182" t="s">
        <v>366</v>
      </c>
      <c r="C206" s="195" t="s">
        <v>367</v>
      </c>
      <c r="D206" s="183" t="s">
        <v>205</v>
      </c>
      <c r="E206" s="184">
        <v>1</v>
      </c>
      <c r="F206" s="185"/>
      <c r="G206" s="186">
        <f>ROUND(E206*F206,2)</f>
        <v>0</v>
      </c>
      <c r="H206" s="185"/>
      <c r="I206" s="186">
        <f>ROUND(E206*H206,2)</f>
        <v>0</v>
      </c>
      <c r="J206" s="185"/>
      <c r="K206" s="186">
        <f>ROUND(E206*J206,2)</f>
        <v>0</v>
      </c>
      <c r="L206" s="186">
        <v>15</v>
      </c>
      <c r="M206" s="186">
        <f>G206*(1+L206/100)</f>
        <v>0</v>
      </c>
      <c r="N206" s="186">
        <v>3.4000000000000002E-4</v>
      </c>
      <c r="O206" s="187">
        <f>ROUND(E206*N206,2)</f>
        <v>0</v>
      </c>
      <c r="P206" s="158">
        <v>0</v>
      </c>
      <c r="Q206" s="158">
        <f>ROUND(E206*P206,2)</f>
        <v>0</v>
      </c>
      <c r="R206" s="158"/>
      <c r="S206" s="158" t="s">
        <v>140</v>
      </c>
      <c r="T206" s="158" t="s">
        <v>141</v>
      </c>
      <c r="U206" s="158">
        <v>0.41</v>
      </c>
      <c r="V206" s="158">
        <f>ROUND(E206*U206,2)</f>
        <v>0.41</v>
      </c>
      <c r="W206" s="158"/>
      <c r="X206" s="158" t="s">
        <v>142</v>
      </c>
      <c r="Y206" s="148"/>
      <c r="Z206" s="148"/>
      <c r="AA206" s="148"/>
      <c r="AB206" s="148"/>
      <c r="AC206" s="148"/>
      <c r="AD206" s="148"/>
      <c r="AE206" s="148"/>
      <c r="AF206" s="148"/>
      <c r="AG206" s="148" t="s">
        <v>143</v>
      </c>
      <c r="AH206" s="148"/>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1">
      <c r="A207" s="174">
        <v>71</v>
      </c>
      <c r="B207" s="175" t="s">
        <v>368</v>
      </c>
      <c r="C207" s="191" t="s">
        <v>369</v>
      </c>
      <c r="D207" s="176" t="s">
        <v>199</v>
      </c>
      <c r="E207" s="177">
        <v>2.5</v>
      </c>
      <c r="F207" s="178"/>
      <c r="G207" s="179">
        <f>ROUND(E207*F207,2)</f>
        <v>0</v>
      </c>
      <c r="H207" s="178"/>
      <c r="I207" s="179">
        <f>ROUND(E207*H207,2)</f>
        <v>0</v>
      </c>
      <c r="J207" s="178"/>
      <c r="K207" s="179">
        <f>ROUND(E207*J207,2)</f>
        <v>0</v>
      </c>
      <c r="L207" s="179">
        <v>15</v>
      </c>
      <c r="M207" s="179">
        <f>G207*(1+L207/100)</f>
        <v>0</v>
      </c>
      <c r="N207" s="179">
        <v>0</v>
      </c>
      <c r="O207" s="180">
        <f>ROUND(E207*N207,2)</f>
        <v>0</v>
      </c>
      <c r="P207" s="158">
        <v>7.4200000000000004E-3</v>
      </c>
      <c r="Q207" s="158">
        <f>ROUND(E207*P207,2)</f>
        <v>0.02</v>
      </c>
      <c r="R207" s="158"/>
      <c r="S207" s="158" t="s">
        <v>140</v>
      </c>
      <c r="T207" s="158" t="s">
        <v>141</v>
      </c>
      <c r="U207" s="158">
        <v>0.1</v>
      </c>
      <c r="V207" s="158">
        <f>ROUND(E207*U207,2)</f>
        <v>0.25</v>
      </c>
      <c r="W207" s="158"/>
      <c r="X207" s="158" t="s">
        <v>142</v>
      </c>
      <c r="Y207" s="148"/>
      <c r="Z207" s="148"/>
      <c r="AA207" s="148"/>
      <c r="AB207" s="148"/>
      <c r="AC207" s="148"/>
      <c r="AD207" s="148"/>
      <c r="AE207" s="148"/>
      <c r="AF207" s="148"/>
      <c r="AG207" s="148" t="s">
        <v>143</v>
      </c>
      <c r="AH207" s="148"/>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c r="A208" s="155"/>
      <c r="B208" s="156"/>
      <c r="C208" s="192" t="s">
        <v>360</v>
      </c>
      <c r="D208" s="160"/>
      <c r="E208" s="161">
        <v>2.5</v>
      </c>
      <c r="F208" s="158"/>
      <c r="G208" s="158"/>
      <c r="H208" s="158"/>
      <c r="I208" s="158"/>
      <c r="J208" s="158"/>
      <c r="K208" s="158"/>
      <c r="L208" s="158"/>
      <c r="M208" s="158"/>
      <c r="N208" s="158"/>
      <c r="O208" s="158"/>
      <c r="P208" s="158"/>
      <c r="Q208" s="158"/>
      <c r="R208" s="158"/>
      <c r="S208" s="158"/>
      <c r="T208" s="158"/>
      <c r="U208" s="158"/>
      <c r="V208" s="158"/>
      <c r="W208" s="158"/>
      <c r="X208" s="158"/>
      <c r="Y208" s="148"/>
      <c r="Z208" s="148"/>
      <c r="AA208" s="148"/>
      <c r="AB208" s="148"/>
      <c r="AC208" s="148"/>
      <c r="AD208" s="148"/>
      <c r="AE208" s="148"/>
      <c r="AF208" s="148"/>
      <c r="AG208" s="148" t="s">
        <v>145</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c r="A209" s="174">
        <v>72</v>
      </c>
      <c r="B209" s="175" t="s">
        <v>370</v>
      </c>
      <c r="C209" s="191" t="s">
        <v>371</v>
      </c>
      <c r="D209" s="176" t="s">
        <v>199</v>
      </c>
      <c r="E209" s="177">
        <v>2.5</v>
      </c>
      <c r="F209" s="178"/>
      <c r="G209" s="179">
        <f>ROUND(E209*F209,2)</f>
        <v>0</v>
      </c>
      <c r="H209" s="178"/>
      <c r="I209" s="179">
        <f>ROUND(E209*H209,2)</f>
        <v>0</v>
      </c>
      <c r="J209" s="178"/>
      <c r="K209" s="179">
        <f>ROUND(E209*J209,2)</f>
        <v>0</v>
      </c>
      <c r="L209" s="179">
        <v>15</v>
      </c>
      <c r="M209" s="179">
        <f>G209*(1+L209/100)</f>
        <v>0</v>
      </c>
      <c r="N209" s="179">
        <v>0</v>
      </c>
      <c r="O209" s="180">
        <f>ROUND(E209*N209,2)</f>
        <v>0</v>
      </c>
      <c r="P209" s="158">
        <v>4.2399999999999998E-3</v>
      </c>
      <c r="Q209" s="158">
        <f>ROUND(E209*P209,2)</f>
        <v>0.01</v>
      </c>
      <c r="R209" s="158"/>
      <c r="S209" s="158" t="s">
        <v>140</v>
      </c>
      <c r="T209" s="158" t="s">
        <v>141</v>
      </c>
      <c r="U209" s="158">
        <v>0.09</v>
      </c>
      <c r="V209" s="158">
        <f>ROUND(E209*U209,2)</f>
        <v>0.23</v>
      </c>
      <c r="W209" s="158"/>
      <c r="X209" s="158" t="s">
        <v>142</v>
      </c>
      <c r="Y209" s="148"/>
      <c r="Z209" s="148"/>
      <c r="AA209" s="148"/>
      <c r="AB209" s="148"/>
      <c r="AC209" s="148"/>
      <c r="AD209" s="148"/>
      <c r="AE209" s="148"/>
      <c r="AF209" s="148"/>
      <c r="AG209" s="148" t="s">
        <v>143</v>
      </c>
      <c r="AH209" s="148"/>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c r="A210" s="155"/>
      <c r="B210" s="156"/>
      <c r="C210" s="192" t="s">
        <v>372</v>
      </c>
      <c r="D210" s="160"/>
      <c r="E210" s="161">
        <v>2.5</v>
      </c>
      <c r="F210" s="158"/>
      <c r="G210" s="158"/>
      <c r="H210" s="158"/>
      <c r="I210" s="158"/>
      <c r="J210" s="158"/>
      <c r="K210" s="158"/>
      <c r="L210" s="158"/>
      <c r="M210" s="158"/>
      <c r="N210" s="158"/>
      <c r="O210" s="158"/>
      <c r="P210" s="158"/>
      <c r="Q210" s="158"/>
      <c r="R210" s="158"/>
      <c r="S210" s="158"/>
      <c r="T210" s="158"/>
      <c r="U210" s="158"/>
      <c r="V210" s="158"/>
      <c r="W210" s="158"/>
      <c r="X210" s="158"/>
      <c r="Y210" s="148"/>
      <c r="Z210" s="148"/>
      <c r="AA210" s="148"/>
      <c r="AB210" s="148"/>
      <c r="AC210" s="148"/>
      <c r="AD210" s="148"/>
      <c r="AE210" s="148"/>
      <c r="AF210" s="148"/>
      <c r="AG210" s="148" t="s">
        <v>145</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c r="A211" s="174">
        <v>73</v>
      </c>
      <c r="B211" s="175" t="s">
        <v>373</v>
      </c>
      <c r="C211" s="191" t="s">
        <v>374</v>
      </c>
      <c r="D211" s="176" t="s">
        <v>199</v>
      </c>
      <c r="E211" s="177">
        <v>2.5</v>
      </c>
      <c r="F211" s="178"/>
      <c r="G211" s="179">
        <f>ROUND(E211*F211,2)</f>
        <v>0</v>
      </c>
      <c r="H211" s="178"/>
      <c r="I211" s="179">
        <f>ROUND(E211*H211,2)</f>
        <v>0</v>
      </c>
      <c r="J211" s="178"/>
      <c r="K211" s="179">
        <f>ROUND(E211*J211,2)</f>
        <v>0</v>
      </c>
      <c r="L211" s="179">
        <v>15</v>
      </c>
      <c r="M211" s="179">
        <f>G211*(1+L211/100)</f>
        <v>0</v>
      </c>
      <c r="N211" s="179">
        <v>0</v>
      </c>
      <c r="O211" s="180">
        <f>ROUND(E211*N211,2)</f>
        <v>0</v>
      </c>
      <c r="P211" s="158">
        <v>1.3500000000000001E-3</v>
      </c>
      <c r="Q211" s="158">
        <f>ROUND(E211*P211,2)</f>
        <v>0</v>
      </c>
      <c r="R211" s="158"/>
      <c r="S211" s="158" t="s">
        <v>140</v>
      </c>
      <c r="T211" s="158" t="s">
        <v>141</v>
      </c>
      <c r="U211" s="158">
        <v>0.08</v>
      </c>
      <c r="V211" s="158">
        <f>ROUND(E211*U211,2)</f>
        <v>0.2</v>
      </c>
      <c r="W211" s="158"/>
      <c r="X211" s="158" t="s">
        <v>142</v>
      </c>
      <c r="Y211" s="148"/>
      <c r="Z211" s="148"/>
      <c r="AA211" s="148"/>
      <c r="AB211" s="148"/>
      <c r="AC211" s="148"/>
      <c r="AD211" s="148"/>
      <c r="AE211" s="148"/>
      <c r="AF211" s="148"/>
      <c r="AG211" s="148" t="s">
        <v>143</v>
      </c>
      <c r="AH211" s="148"/>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c r="A212" s="155"/>
      <c r="B212" s="156"/>
      <c r="C212" s="192" t="s">
        <v>375</v>
      </c>
      <c r="D212" s="160"/>
      <c r="E212" s="161">
        <v>2.5</v>
      </c>
      <c r="F212" s="158"/>
      <c r="G212" s="158"/>
      <c r="H212" s="158"/>
      <c r="I212" s="158"/>
      <c r="J212" s="158"/>
      <c r="K212" s="158"/>
      <c r="L212" s="158"/>
      <c r="M212" s="158"/>
      <c r="N212" s="158"/>
      <c r="O212" s="158"/>
      <c r="P212" s="158"/>
      <c r="Q212" s="158"/>
      <c r="R212" s="158"/>
      <c r="S212" s="158"/>
      <c r="T212" s="158"/>
      <c r="U212" s="158"/>
      <c r="V212" s="158"/>
      <c r="W212" s="158"/>
      <c r="X212" s="158"/>
      <c r="Y212" s="148"/>
      <c r="Z212" s="148"/>
      <c r="AA212" s="148"/>
      <c r="AB212" s="148"/>
      <c r="AC212" s="148"/>
      <c r="AD212" s="148"/>
      <c r="AE212" s="148"/>
      <c r="AF212" s="148"/>
      <c r="AG212" s="148" t="s">
        <v>145</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c r="A213" s="174">
        <v>74</v>
      </c>
      <c r="B213" s="175" t="s">
        <v>376</v>
      </c>
      <c r="C213" s="191" t="s">
        <v>377</v>
      </c>
      <c r="D213" s="176" t="s">
        <v>199</v>
      </c>
      <c r="E213" s="177">
        <v>2.5</v>
      </c>
      <c r="F213" s="178"/>
      <c r="G213" s="179">
        <f>ROUND(E213*F213,2)</f>
        <v>0</v>
      </c>
      <c r="H213" s="178"/>
      <c r="I213" s="179">
        <f>ROUND(E213*H213,2)</f>
        <v>0</v>
      </c>
      <c r="J213" s="178"/>
      <c r="K213" s="179">
        <f>ROUND(E213*J213,2)</f>
        <v>0</v>
      </c>
      <c r="L213" s="179">
        <v>15</v>
      </c>
      <c r="M213" s="179">
        <f>G213*(1+L213/100)</f>
        <v>0</v>
      </c>
      <c r="N213" s="179">
        <v>2.5699999999999998E-3</v>
      </c>
      <c r="O213" s="180">
        <f>ROUND(E213*N213,2)</f>
        <v>0.01</v>
      </c>
      <c r="P213" s="158">
        <v>0</v>
      </c>
      <c r="Q213" s="158">
        <f>ROUND(E213*P213,2)</f>
        <v>0</v>
      </c>
      <c r="R213" s="158"/>
      <c r="S213" s="158" t="s">
        <v>140</v>
      </c>
      <c r="T213" s="158" t="s">
        <v>141</v>
      </c>
      <c r="U213" s="158">
        <v>0.39489999999999997</v>
      </c>
      <c r="V213" s="158">
        <f>ROUND(E213*U213,2)</f>
        <v>0.99</v>
      </c>
      <c r="W213" s="158"/>
      <c r="X213" s="158" t="s">
        <v>142</v>
      </c>
      <c r="Y213" s="148"/>
      <c r="Z213" s="148"/>
      <c r="AA213" s="148"/>
      <c r="AB213" s="148"/>
      <c r="AC213" s="148"/>
      <c r="AD213" s="148"/>
      <c r="AE213" s="148"/>
      <c r="AF213" s="148"/>
      <c r="AG213" s="148" t="s">
        <v>143</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c r="A214" s="155"/>
      <c r="B214" s="156"/>
      <c r="C214" s="192" t="s">
        <v>372</v>
      </c>
      <c r="D214" s="160"/>
      <c r="E214" s="161">
        <v>2.5</v>
      </c>
      <c r="F214" s="158"/>
      <c r="G214" s="158"/>
      <c r="H214" s="158"/>
      <c r="I214" s="158"/>
      <c r="J214" s="158"/>
      <c r="K214" s="158"/>
      <c r="L214" s="158"/>
      <c r="M214" s="158"/>
      <c r="N214" s="158"/>
      <c r="O214" s="158"/>
      <c r="P214" s="158"/>
      <c r="Q214" s="158"/>
      <c r="R214" s="158"/>
      <c r="S214" s="158"/>
      <c r="T214" s="158"/>
      <c r="U214" s="158"/>
      <c r="V214" s="158"/>
      <c r="W214" s="158"/>
      <c r="X214" s="158"/>
      <c r="Y214" s="148"/>
      <c r="Z214" s="148"/>
      <c r="AA214" s="148"/>
      <c r="AB214" s="148"/>
      <c r="AC214" s="148"/>
      <c r="AD214" s="148"/>
      <c r="AE214" s="148"/>
      <c r="AF214" s="148"/>
      <c r="AG214" s="148" t="s">
        <v>145</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c r="A215" s="181">
        <v>75</v>
      </c>
      <c r="B215" s="182" t="s">
        <v>378</v>
      </c>
      <c r="C215" s="195" t="s">
        <v>379</v>
      </c>
      <c r="D215" s="183" t="s">
        <v>380</v>
      </c>
      <c r="E215" s="184">
        <v>1</v>
      </c>
      <c r="F215" s="185"/>
      <c r="G215" s="186">
        <f>ROUND(E215*F215,2)</f>
        <v>0</v>
      </c>
      <c r="H215" s="185"/>
      <c r="I215" s="186">
        <f>ROUND(E215*H215,2)</f>
        <v>0</v>
      </c>
      <c r="J215" s="185"/>
      <c r="K215" s="186">
        <f>ROUND(E215*J215,2)</f>
        <v>0</v>
      </c>
      <c r="L215" s="186">
        <v>15</v>
      </c>
      <c r="M215" s="186">
        <f>G215*(1+L215/100)</f>
        <v>0</v>
      </c>
      <c r="N215" s="186">
        <v>0</v>
      </c>
      <c r="O215" s="187">
        <f>ROUND(E215*N215,2)</f>
        <v>0</v>
      </c>
      <c r="P215" s="158">
        <v>0</v>
      </c>
      <c r="Q215" s="158">
        <f>ROUND(E215*P215,2)</f>
        <v>0</v>
      </c>
      <c r="R215" s="158"/>
      <c r="S215" s="158" t="s">
        <v>196</v>
      </c>
      <c r="T215" s="158" t="s">
        <v>178</v>
      </c>
      <c r="U215" s="158">
        <v>0</v>
      </c>
      <c r="V215" s="158">
        <f>ROUND(E215*U215,2)</f>
        <v>0</v>
      </c>
      <c r="W215" s="158"/>
      <c r="X215" s="158" t="s">
        <v>142</v>
      </c>
      <c r="Y215" s="148"/>
      <c r="Z215" s="148"/>
      <c r="AA215" s="148"/>
      <c r="AB215" s="148"/>
      <c r="AC215" s="148"/>
      <c r="AD215" s="148"/>
      <c r="AE215" s="148"/>
      <c r="AF215" s="148"/>
      <c r="AG215" s="148" t="s">
        <v>143</v>
      </c>
      <c r="AH215" s="148"/>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ht="20.399999999999999" outlineLevel="1">
      <c r="A216" s="181">
        <v>76</v>
      </c>
      <c r="B216" s="182" t="s">
        <v>381</v>
      </c>
      <c r="C216" s="195" t="s">
        <v>382</v>
      </c>
      <c r="D216" s="183" t="s">
        <v>195</v>
      </c>
      <c r="E216" s="184">
        <v>1</v>
      </c>
      <c r="F216" s="185"/>
      <c r="G216" s="186">
        <f>ROUND(E216*F216,2)</f>
        <v>0</v>
      </c>
      <c r="H216" s="185"/>
      <c r="I216" s="186">
        <f>ROUND(E216*H216,2)</f>
        <v>0</v>
      </c>
      <c r="J216" s="185"/>
      <c r="K216" s="186">
        <f>ROUND(E216*J216,2)</f>
        <v>0</v>
      </c>
      <c r="L216" s="186">
        <v>15</v>
      </c>
      <c r="M216" s="186">
        <f>G216*(1+L216/100)</f>
        <v>0</v>
      </c>
      <c r="N216" s="186">
        <v>0</v>
      </c>
      <c r="O216" s="187">
        <f>ROUND(E216*N216,2)</f>
        <v>0</v>
      </c>
      <c r="P216" s="158">
        <v>0</v>
      </c>
      <c r="Q216" s="158">
        <f>ROUND(E216*P216,2)</f>
        <v>0</v>
      </c>
      <c r="R216" s="158"/>
      <c r="S216" s="158" t="s">
        <v>196</v>
      </c>
      <c r="T216" s="158" t="s">
        <v>178</v>
      </c>
      <c r="U216" s="158">
        <v>0</v>
      </c>
      <c r="V216" s="158">
        <f>ROUND(E216*U216,2)</f>
        <v>0</v>
      </c>
      <c r="W216" s="158"/>
      <c r="X216" s="158" t="s">
        <v>142</v>
      </c>
      <c r="Y216" s="148"/>
      <c r="Z216" s="148"/>
      <c r="AA216" s="148"/>
      <c r="AB216" s="148"/>
      <c r="AC216" s="148"/>
      <c r="AD216" s="148"/>
      <c r="AE216" s="148"/>
      <c r="AF216" s="148"/>
      <c r="AG216" s="148" t="s">
        <v>143</v>
      </c>
      <c r="AH216" s="148"/>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c r="A217" s="181">
        <v>77</v>
      </c>
      <c r="B217" s="182" t="s">
        <v>383</v>
      </c>
      <c r="C217" s="195" t="s">
        <v>384</v>
      </c>
      <c r="D217" s="183" t="s">
        <v>177</v>
      </c>
      <c r="E217" s="184">
        <v>4.9910000000000003E-2</v>
      </c>
      <c r="F217" s="185"/>
      <c r="G217" s="186">
        <f>ROUND(E217*F217,2)</f>
        <v>0</v>
      </c>
      <c r="H217" s="185"/>
      <c r="I217" s="186">
        <f>ROUND(E217*H217,2)</f>
        <v>0</v>
      </c>
      <c r="J217" s="185"/>
      <c r="K217" s="186">
        <f>ROUND(E217*J217,2)</f>
        <v>0</v>
      </c>
      <c r="L217" s="186">
        <v>15</v>
      </c>
      <c r="M217" s="186">
        <f>G217*(1+L217/100)</f>
        <v>0</v>
      </c>
      <c r="N217" s="186">
        <v>0</v>
      </c>
      <c r="O217" s="187">
        <f>ROUND(E217*N217,2)</f>
        <v>0</v>
      </c>
      <c r="P217" s="158">
        <v>0</v>
      </c>
      <c r="Q217" s="158">
        <f>ROUND(E217*P217,2)</f>
        <v>0</v>
      </c>
      <c r="R217" s="158"/>
      <c r="S217" s="158" t="s">
        <v>140</v>
      </c>
      <c r="T217" s="158" t="s">
        <v>141</v>
      </c>
      <c r="U217" s="158">
        <v>4.7370000000000001</v>
      </c>
      <c r="V217" s="158">
        <f>ROUND(E217*U217,2)</f>
        <v>0.24</v>
      </c>
      <c r="W217" s="158"/>
      <c r="X217" s="158" t="s">
        <v>316</v>
      </c>
      <c r="Y217" s="148"/>
      <c r="Z217" s="148"/>
      <c r="AA217" s="148"/>
      <c r="AB217" s="148"/>
      <c r="AC217" s="148"/>
      <c r="AD217" s="148"/>
      <c r="AE217" s="148"/>
      <c r="AF217" s="148"/>
      <c r="AG217" s="148" t="s">
        <v>317</v>
      </c>
      <c r="AH217" s="148"/>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c r="A218" s="168" t="s">
        <v>135</v>
      </c>
      <c r="B218" s="169" t="s">
        <v>89</v>
      </c>
      <c r="C218" s="190" t="s">
        <v>90</v>
      </c>
      <c r="D218" s="170"/>
      <c r="E218" s="171"/>
      <c r="F218" s="172"/>
      <c r="G218" s="172">
        <f>SUMIF(AG219:AG221,"&lt;&gt;NOR",G219:G221)</f>
        <v>0</v>
      </c>
      <c r="H218" s="172"/>
      <c r="I218" s="172">
        <f>SUM(I219:I221)</f>
        <v>0</v>
      </c>
      <c r="J218" s="172"/>
      <c r="K218" s="172">
        <f>SUM(K219:K221)</f>
        <v>0</v>
      </c>
      <c r="L218" s="172"/>
      <c r="M218" s="172">
        <f>SUM(M219:M221)</f>
        <v>0</v>
      </c>
      <c r="N218" s="172"/>
      <c r="O218" s="173">
        <f>SUM(O219:O221)</f>
        <v>0</v>
      </c>
      <c r="P218" s="167"/>
      <c r="Q218" s="167">
        <f>SUM(Q219:Q221)</f>
        <v>0</v>
      </c>
      <c r="R218" s="167"/>
      <c r="S218" s="167"/>
      <c r="T218" s="167"/>
      <c r="U218" s="167"/>
      <c r="V218" s="167">
        <f>SUM(V219:V221)</f>
        <v>0.43</v>
      </c>
      <c r="W218" s="167"/>
      <c r="X218" s="167"/>
      <c r="AG218" t="s">
        <v>136</v>
      </c>
    </row>
    <row r="219" spans="1:60" ht="20.399999999999999" outlineLevel="1">
      <c r="A219" s="174">
        <v>78</v>
      </c>
      <c r="B219" s="175" t="s">
        <v>385</v>
      </c>
      <c r="C219" s="191" t="s">
        <v>386</v>
      </c>
      <c r="D219" s="176" t="s">
        <v>148</v>
      </c>
      <c r="E219" s="177">
        <v>3.06</v>
      </c>
      <c r="F219" s="178"/>
      <c r="G219" s="179">
        <f>ROUND(E219*F219,2)</f>
        <v>0</v>
      </c>
      <c r="H219" s="178"/>
      <c r="I219" s="179">
        <f>ROUND(E219*H219,2)</f>
        <v>0</v>
      </c>
      <c r="J219" s="178"/>
      <c r="K219" s="179">
        <f>ROUND(E219*J219,2)</f>
        <v>0</v>
      </c>
      <c r="L219" s="179">
        <v>15</v>
      </c>
      <c r="M219" s="179">
        <f>G219*(1+L219/100)</f>
        <v>0</v>
      </c>
      <c r="N219" s="179">
        <v>1.6000000000000001E-4</v>
      </c>
      <c r="O219" s="180">
        <f>ROUND(E219*N219,2)</f>
        <v>0</v>
      </c>
      <c r="P219" s="158">
        <v>0</v>
      </c>
      <c r="Q219" s="158">
        <f>ROUND(E219*P219,2)</f>
        <v>0</v>
      </c>
      <c r="R219" s="158"/>
      <c r="S219" s="158" t="s">
        <v>140</v>
      </c>
      <c r="T219" s="158" t="s">
        <v>141</v>
      </c>
      <c r="U219" s="158">
        <v>0.14000000000000001</v>
      </c>
      <c r="V219" s="158">
        <f>ROUND(E219*U219,2)</f>
        <v>0.43</v>
      </c>
      <c r="W219" s="158"/>
      <c r="X219" s="158" t="s">
        <v>142</v>
      </c>
      <c r="Y219" s="148"/>
      <c r="Z219" s="148"/>
      <c r="AA219" s="148"/>
      <c r="AB219" s="148"/>
      <c r="AC219" s="148"/>
      <c r="AD219" s="148"/>
      <c r="AE219" s="148"/>
      <c r="AF219" s="148"/>
      <c r="AG219" s="148" t="s">
        <v>143</v>
      </c>
      <c r="AH219" s="148"/>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1">
      <c r="A220" s="155"/>
      <c r="B220" s="156"/>
      <c r="C220" s="192" t="s">
        <v>219</v>
      </c>
      <c r="D220" s="160"/>
      <c r="E220" s="161">
        <v>3.06</v>
      </c>
      <c r="F220" s="158"/>
      <c r="G220" s="158"/>
      <c r="H220" s="158"/>
      <c r="I220" s="158"/>
      <c r="J220" s="158"/>
      <c r="K220" s="158"/>
      <c r="L220" s="158"/>
      <c r="M220" s="158"/>
      <c r="N220" s="158"/>
      <c r="O220" s="158"/>
      <c r="P220" s="158"/>
      <c r="Q220" s="158"/>
      <c r="R220" s="158"/>
      <c r="S220" s="158"/>
      <c r="T220" s="158"/>
      <c r="U220" s="158"/>
      <c r="V220" s="158"/>
      <c r="W220" s="158"/>
      <c r="X220" s="158"/>
      <c r="Y220" s="148"/>
      <c r="Z220" s="148"/>
      <c r="AA220" s="148"/>
      <c r="AB220" s="148"/>
      <c r="AC220" s="148"/>
      <c r="AD220" s="148"/>
      <c r="AE220" s="148"/>
      <c r="AF220" s="148"/>
      <c r="AG220" s="148" t="s">
        <v>145</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c r="A221" s="181">
        <v>79</v>
      </c>
      <c r="B221" s="182" t="s">
        <v>387</v>
      </c>
      <c r="C221" s="195" t="s">
        <v>388</v>
      </c>
      <c r="D221" s="183" t="s">
        <v>177</v>
      </c>
      <c r="E221" s="184">
        <v>4.8999999999999998E-4</v>
      </c>
      <c r="F221" s="185"/>
      <c r="G221" s="186">
        <f>ROUND(E221*F221,2)</f>
        <v>0</v>
      </c>
      <c r="H221" s="185"/>
      <c r="I221" s="186">
        <f>ROUND(E221*H221,2)</f>
        <v>0</v>
      </c>
      <c r="J221" s="185"/>
      <c r="K221" s="186">
        <f>ROUND(E221*J221,2)</f>
        <v>0</v>
      </c>
      <c r="L221" s="186">
        <v>15</v>
      </c>
      <c r="M221" s="186">
        <f>G221*(1+L221/100)</f>
        <v>0</v>
      </c>
      <c r="N221" s="186">
        <v>0</v>
      </c>
      <c r="O221" s="187">
        <f>ROUND(E221*N221,2)</f>
        <v>0</v>
      </c>
      <c r="P221" s="158">
        <v>0</v>
      </c>
      <c r="Q221" s="158">
        <f>ROUND(E221*P221,2)</f>
        <v>0</v>
      </c>
      <c r="R221" s="158"/>
      <c r="S221" s="158" t="s">
        <v>140</v>
      </c>
      <c r="T221" s="158" t="s">
        <v>141</v>
      </c>
      <c r="U221" s="158">
        <v>2.1779999999999999</v>
      </c>
      <c r="V221" s="158">
        <f>ROUND(E221*U221,2)</f>
        <v>0</v>
      </c>
      <c r="W221" s="158"/>
      <c r="X221" s="158" t="s">
        <v>316</v>
      </c>
      <c r="Y221" s="148"/>
      <c r="Z221" s="148"/>
      <c r="AA221" s="148"/>
      <c r="AB221" s="148"/>
      <c r="AC221" s="148"/>
      <c r="AD221" s="148"/>
      <c r="AE221" s="148"/>
      <c r="AF221" s="148"/>
      <c r="AG221" s="148" t="s">
        <v>317</v>
      </c>
      <c r="AH221" s="148"/>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c r="A222" s="168" t="s">
        <v>135</v>
      </c>
      <c r="B222" s="169" t="s">
        <v>91</v>
      </c>
      <c r="C222" s="190" t="s">
        <v>92</v>
      </c>
      <c r="D222" s="170"/>
      <c r="E222" s="171"/>
      <c r="F222" s="172"/>
      <c r="G222" s="172">
        <f>SUMIF(AG223:AG232,"&lt;&gt;NOR",G223:G232)</f>
        <v>0</v>
      </c>
      <c r="H222" s="172"/>
      <c r="I222" s="172">
        <f>SUM(I223:I232)</f>
        <v>0</v>
      </c>
      <c r="J222" s="172"/>
      <c r="K222" s="172">
        <f>SUM(K223:K232)</f>
        <v>0</v>
      </c>
      <c r="L222" s="172"/>
      <c r="M222" s="172">
        <f>SUM(M223:M232)</f>
        <v>0</v>
      </c>
      <c r="N222" s="172"/>
      <c r="O222" s="173">
        <f>SUM(O223:O232)</f>
        <v>0.05</v>
      </c>
      <c r="P222" s="167"/>
      <c r="Q222" s="167">
        <f>SUM(Q223:Q232)</f>
        <v>0</v>
      </c>
      <c r="R222" s="167"/>
      <c r="S222" s="167"/>
      <c r="T222" s="167"/>
      <c r="U222" s="167"/>
      <c r="V222" s="167">
        <f>SUM(V223:V232)</f>
        <v>4.68</v>
      </c>
      <c r="W222" s="167"/>
      <c r="X222" s="167"/>
      <c r="AG222" t="s">
        <v>136</v>
      </c>
    </row>
    <row r="223" spans="1:60" outlineLevel="1">
      <c r="A223" s="181">
        <v>80</v>
      </c>
      <c r="B223" s="182" t="s">
        <v>389</v>
      </c>
      <c r="C223" s="195" t="s">
        <v>390</v>
      </c>
      <c r="D223" s="183" t="s">
        <v>205</v>
      </c>
      <c r="E223" s="184">
        <v>2</v>
      </c>
      <c r="F223" s="185"/>
      <c r="G223" s="186">
        <f t="shared" ref="G223:G232" si="0">ROUND(E223*F223,2)</f>
        <v>0</v>
      </c>
      <c r="H223" s="185"/>
      <c r="I223" s="186">
        <f t="shared" ref="I223:I232" si="1">ROUND(E223*H223,2)</f>
        <v>0</v>
      </c>
      <c r="J223" s="185"/>
      <c r="K223" s="186">
        <f t="shared" ref="K223:K232" si="2">ROUND(E223*J223,2)</f>
        <v>0</v>
      </c>
      <c r="L223" s="186">
        <v>15</v>
      </c>
      <c r="M223" s="186">
        <f t="shared" ref="M223:M232" si="3">G223*(1+L223/100)</f>
        <v>0</v>
      </c>
      <c r="N223" s="186">
        <v>0</v>
      </c>
      <c r="O223" s="187">
        <f t="shared" ref="O223:O232" si="4">ROUND(E223*N223,2)</f>
        <v>0</v>
      </c>
      <c r="P223" s="158">
        <v>0</v>
      </c>
      <c r="Q223" s="158">
        <f t="shared" ref="Q223:Q232" si="5">ROUND(E223*P223,2)</f>
        <v>0</v>
      </c>
      <c r="R223" s="158"/>
      <c r="S223" s="158" t="s">
        <v>140</v>
      </c>
      <c r="T223" s="158" t="s">
        <v>141</v>
      </c>
      <c r="U223" s="158">
        <v>1.5</v>
      </c>
      <c r="V223" s="158">
        <f t="shared" ref="V223:V232" si="6">ROUND(E223*U223,2)</f>
        <v>3</v>
      </c>
      <c r="W223" s="158"/>
      <c r="X223" s="158" t="s">
        <v>142</v>
      </c>
      <c r="Y223" s="148"/>
      <c r="Z223" s="148"/>
      <c r="AA223" s="148"/>
      <c r="AB223" s="148"/>
      <c r="AC223" s="148"/>
      <c r="AD223" s="148"/>
      <c r="AE223" s="148"/>
      <c r="AF223" s="148"/>
      <c r="AG223" s="148" t="s">
        <v>143</v>
      </c>
      <c r="AH223" s="148"/>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c r="A224" s="181">
        <v>81</v>
      </c>
      <c r="B224" s="182" t="s">
        <v>391</v>
      </c>
      <c r="C224" s="195" t="s">
        <v>392</v>
      </c>
      <c r="D224" s="183" t="s">
        <v>205</v>
      </c>
      <c r="E224" s="184">
        <v>2</v>
      </c>
      <c r="F224" s="185"/>
      <c r="G224" s="186">
        <f t="shared" si="0"/>
        <v>0</v>
      </c>
      <c r="H224" s="185"/>
      <c r="I224" s="186">
        <f t="shared" si="1"/>
        <v>0</v>
      </c>
      <c r="J224" s="185"/>
      <c r="K224" s="186">
        <f t="shared" si="2"/>
        <v>0</v>
      </c>
      <c r="L224" s="186">
        <v>15</v>
      </c>
      <c r="M224" s="186">
        <f t="shared" si="3"/>
        <v>0</v>
      </c>
      <c r="N224" s="186">
        <v>0</v>
      </c>
      <c r="O224" s="187">
        <f t="shared" si="4"/>
        <v>0</v>
      </c>
      <c r="P224" s="158">
        <v>0</v>
      </c>
      <c r="Q224" s="158">
        <f t="shared" si="5"/>
        <v>0</v>
      </c>
      <c r="R224" s="158"/>
      <c r="S224" s="158" t="s">
        <v>140</v>
      </c>
      <c r="T224" s="158" t="s">
        <v>141</v>
      </c>
      <c r="U224" s="158">
        <v>0.77500000000000002</v>
      </c>
      <c r="V224" s="158">
        <f t="shared" si="6"/>
        <v>1.55</v>
      </c>
      <c r="W224" s="158"/>
      <c r="X224" s="158" t="s">
        <v>142</v>
      </c>
      <c r="Y224" s="148"/>
      <c r="Z224" s="148"/>
      <c r="AA224" s="148"/>
      <c r="AB224" s="148"/>
      <c r="AC224" s="148"/>
      <c r="AD224" s="148"/>
      <c r="AE224" s="148"/>
      <c r="AF224" s="148"/>
      <c r="AG224" s="148" t="s">
        <v>143</v>
      </c>
      <c r="AH224" s="148"/>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ht="20.399999999999999" outlineLevel="1">
      <c r="A225" s="181">
        <v>82</v>
      </c>
      <c r="B225" s="182" t="s">
        <v>393</v>
      </c>
      <c r="C225" s="195" t="s">
        <v>394</v>
      </c>
      <c r="D225" s="183" t="s">
        <v>195</v>
      </c>
      <c r="E225" s="184">
        <v>1</v>
      </c>
      <c r="F225" s="185"/>
      <c r="G225" s="186">
        <f t="shared" si="0"/>
        <v>0</v>
      </c>
      <c r="H225" s="185"/>
      <c r="I225" s="186">
        <f t="shared" si="1"/>
        <v>0</v>
      </c>
      <c r="J225" s="185"/>
      <c r="K225" s="186">
        <f t="shared" si="2"/>
        <v>0</v>
      </c>
      <c r="L225" s="186">
        <v>15</v>
      </c>
      <c r="M225" s="186">
        <f t="shared" si="3"/>
        <v>0</v>
      </c>
      <c r="N225" s="186">
        <v>0</v>
      </c>
      <c r="O225" s="187">
        <f t="shared" si="4"/>
        <v>0</v>
      </c>
      <c r="P225" s="158">
        <v>0</v>
      </c>
      <c r="Q225" s="158">
        <f t="shared" si="5"/>
        <v>0</v>
      </c>
      <c r="R225" s="158"/>
      <c r="S225" s="158" t="s">
        <v>196</v>
      </c>
      <c r="T225" s="158" t="s">
        <v>178</v>
      </c>
      <c r="U225" s="158">
        <v>0</v>
      </c>
      <c r="V225" s="158">
        <f t="shared" si="6"/>
        <v>0</v>
      </c>
      <c r="W225" s="158"/>
      <c r="X225" s="158" t="s">
        <v>142</v>
      </c>
      <c r="Y225" s="148"/>
      <c r="Z225" s="148"/>
      <c r="AA225" s="148"/>
      <c r="AB225" s="148"/>
      <c r="AC225" s="148"/>
      <c r="AD225" s="148"/>
      <c r="AE225" s="148"/>
      <c r="AF225" s="148"/>
      <c r="AG225" s="148" t="s">
        <v>143</v>
      </c>
      <c r="AH225" s="148"/>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c r="A226" s="181">
        <v>83</v>
      </c>
      <c r="B226" s="182" t="s">
        <v>395</v>
      </c>
      <c r="C226" s="195" t="s">
        <v>542</v>
      </c>
      <c r="D226" s="183" t="s">
        <v>195</v>
      </c>
      <c r="E226" s="184">
        <v>1</v>
      </c>
      <c r="F226" s="185"/>
      <c r="G226" s="186">
        <f t="shared" si="0"/>
        <v>0</v>
      </c>
      <c r="H226" s="185"/>
      <c r="I226" s="186">
        <f t="shared" si="1"/>
        <v>0</v>
      </c>
      <c r="J226" s="185"/>
      <c r="K226" s="186">
        <f t="shared" si="2"/>
        <v>0</v>
      </c>
      <c r="L226" s="186">
        <v>15</v>
      </c>
      <c r="M226" s="186">
        <f t="shared" si="3"/>
        <v>0</v>
      </c>
      <c r="N226" s="186">
        <v>0</v>
      </c>
      <c r="O226" s="187">
        <f t="shared" si="4"/>
        <v>0</v>
      </c>
      <c r="P226" s="158">
        <v>0</v>
      </c>
      <c r="Q226" s="158">
        <f t="shared" si="5"/>
        <v>0</v>
      </c>
      <c r="R226" s="158"/>
      <c r="S226" s="158" t="s">
        <v>196</v>
      </c>
      <c r="T226" s="158" t="s">
        <v>178</v>
      </c>
      <c r="U226" s="158">
        <v>0</v>
      </c>
      <c r="V226" s="158">
        <f t="shared" si="6"/>
        <v>0</v>
      </c>
      <c r="W226" s="158"/>
      <c r="X226" s="158" t="s">
        <v>142</v>
      </c>
      <c r="Y226" s="148"/>
      <c r="Z226" s="148"/>
      <c r="AA226" s="148"/>
      <c r="AB226" s="148"/>
      <c r="AC226" s="148"/>
      <c r="AD226" s="148"/>
      <c r="AE226" s="148"/>
      <c r="AF226" s="148"/>
      <c r="AG226" s="148" t="s">
        <v>143</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s="204" customFormat="1" ht="30.6" outlineLevel="1">
      <c r="A227" s="327">
        <v>84</v>
      </c>
      <c r="B227" s="329"/>
      <c r="C227" s="208" t="s">
        <v>492</v>
      </c>
      <c r="D227" s="209" t="s">
        <v>195</v>
      </c>
      <c r="E227" s="210">
        <v>1</v>
      </c>
      <c r="F227" s="201"/>
      <c r="G227" s="212">
        <f t="shared" si="0"/>
        <v>0</v>
      </c>
      <c r="H227" s="211"/>
      <c r="I227" s="212">
        <f t="shared" si="1"/>
        <v>0</v>
      </c>
      <c r="J227" s="211"/>
      <c r="K227" s="212">
        <f t="shared" si="2"/>
        <v>0</v>
      </c>
      <c r="L227" s="212"/>
      <c r="M227" s="212"/>
      <c r="N227" s="212">
        <v>0</v>
      </c>
      <c r="O227" s="213">
        <f t="shared" si="4"/>
        <v>0</v>
      </c>
      <c r="P227" s="202"/>
      <c r="Q227" s="202"/>
      <c r="R227" s="202"/>
      <c r="S227" s="202"/>
      <c r="T227" s="202"/>
      <c r="U227" s="202"/>
      <c r="V227" s="202"/>
      <c r="W227" s="202"/>
      <c r="X227" s="202"/>
      <c r="Y227" s="203"/>
      <c r="Z227" s="203"/>
      <c r="AA227" s="203"/>
      <c r="AB227" s="203"/>
      <c r="AC227" s="203"/>
      <c r="AD227" s="203"/>
      <c r="AE227" s="203"/>
      <c r="AF227" s="203"/>
      <c r="AG227" s="203"/>
      <c r="AH227" s="203"/>
      <c r="AI227" s="203"/>
      <c r="AJ227" s="203"/>
      <c r="AK227" s="203"/>
      <c r="AL227" s="203"/>
      <c r="AM227" s="203"/>
      <c r="AN227" s="203"/>
      <c r="AO227" s="203"/>
      <c r="AP227" s="203"/>
      <c r="AQ227" s="203"/>
      <c r="AR227" s="203"/>
      <c r="AS227" s="203"/>
      <c r="AT227" s="203"/>
      <c r="AU227" s="203"/>
      <c r="AV227" s="203"/>
      <c r="AW227" s="203"/>
      <c r="AX227" s="203"/>
      <c r="AY227" s="203"/>
      <c r="AZ227" s="203"/>
      <c r="BA227" s="203"/>
      <c r="BB227" s="203"/>
      <c r="BC227" s="203"/>
      <c r="BD227" s="203"/>
      <c r="BE227" s="203"/>
      <c r="BF227" s="203"/>
      <c r="BG227" s="203"/>
      <c r="BH227" s="203"/>
    </row>
    <row r="228" spans="1:60" ht="90" customHeight="1" outlineLevel="1">
      <c r="A228" s="328"/>
      <c r="B228" s="330"/>
      <c r="C228" s="331" t="s">
        <v>493</v>
      </c>
      <c r="D228" s="331"/>
      <c r="E228" s="331"/>
      <c r="F228" s="205"/>
      <c r="G228" s="206"/>
      <c r="H228" s="205"/>
      <c r="I228" s="206"/>
      <c r="J228" s="205"/>
      <c r="K228" s="206"/>
      <c r="L228" s="206"/>
      <c r="M228" s="206"/>
      <c r="N228" s="206"/>
      <c r="O228" s="207"/>
      <c r="P228" s="158"/>
      <c r="Q228" s="158"/>
      <c r="R228" s="158"/>
      <c r="S228" s="158"/>
      <c r="T228" s="158"/>
      <c r="U228" s="158"/>
      <c r="V228" s="158"/>
      <c r="W228" s="158"/>
      <c r="X228" s="158"/>
      <c r="Y228" s="148"/>
      <c r="Z228" s="148"/>
      <c r="AA228" s="148"/>
      <c r="AB228" s="148"/>
      <c r="AC228" s="148"/>
      <c r="AD228" s="148"/>
      <c r="AE228" s="148"/>
      <c r="AF228" s="148"/>
      <c r="AG228" s="148"/>
      <c r="AH228" s="148"/>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c r="A229" s="181">
        <v>84</v>
      </c>
      <c r="B229" s="182" t="s">
        <v>396</v>
      </c>
      <c r="C229" s="195" t="s">
        <v>397</v>
      </c>
      <c r="D229" s="183" t="s">
        <v>205</v>
      </c>
      <c r="E229" s="184">
        <v>2</v>
      </c>
      <c r="F229" s="185"/>
      <c r="G229" s="186">
        <f t="shared" si="0"/>
        <v>0</v>
      </c>
      <c r="H229" s="185"/>
      <c r="I229" s="186">
        <f t="shared" si="1"/>
        <v>0</v>
      </c>
      <c r="J229" s="185"/>
      <c r="K229" s="186">
        <f t="shared" si="2"/>
        <v>0</v>
      </c>
      <c r="L229" s="186">
        <v>15</v>
      </c>
      <c r="M229" s="186">
        <f t="shared" si="3"/>
        <v>0</v>
      </c>
      <c r="N229" s="186">
        <v>7.5000000000000002E-4</v>
      </c>
      <c r="O229" s="187">
        <f t="shared" si="4"/>
        <v>0</v>
      </c>
      <c r="P229" s="158">
        <v>0</v>
      </c>
      <c r="Q229" s="158">
        <f t="shared" si="5"/>
        <v>0</v>
      </c>
      <c r="R229" s="158" t="s">
        <v>246</v>
      </c>
      <c r="S229" s="158" t="s">
        <v>140</v>
      </c>
      <c r="T229" s="158" t="s">
        <v>141</v>
      </c>
      <c r="U229" s="158">
        <v>0</v>
      </c>
      <c r="V229" s="158">
        <f t="shared" si="6"/>
        <v>0</v>
      </c>
      <c r="W229" s="158"/>
      <c r="X229" s="158" t="s">
        <v>247</v>
      </c>
      <c r="Y229" s="148"/>
      <c r="Z229" s="148"/>
      <c r="AA229" s="148"/>
      <c r="AB229" s="148"/>
      <c r="AC229" s="148"/>
      <c r="AD229" s="148"/>
      <c r="AE229" s="148"/>
      <c r="AF229" s="148"/>
      <c r="AG229" s="148" t="s">
        <v>248</v>
      </c>
      <c r="AH229" s="148"/>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c r="A230" s="181">
        <v>85</v>
      </c>
      <c r="B230" s="182" t="s">
        <v>398</v>
      </c>
      <c r="C230" s="195" t="s">
        <v>399</v>
      </c>
      <c r="D230" s="183" t="s">
        <v>205</v>
      </c>
      <c r="E230" s="184">
        <v>2</v>
      </c>
      <c r="F230" s="185"/>
      <c r="G230" s="186">
        <f t="shared" si="0"/>
        <v>0</v>
      </c>
      <c r="H230" s="185"/>
      <c r="I230" s="186">
        <f t="shared" si="1"/>
        <v>0</v>
      </c>
      <c r="J230" s="185"/>
      <c r="K230" s="186">
        <f t="shared" si="2"/>
        <v>0</v>
      </c>
      <c r="L230" s="186">
        <v>15</v>
      </c>
      <c r="M230" s="186">
        <f t="shared" si="3"/>
        <v>0</v>
      </c>
      <c r="N230" s="186">
        <v>8.0000000000000004E-4</v>
      </c>
      <c r="O230" s="187">
        <f t="shared" si="4"/>
        <v>0</v>
      </c>
      <c r="P230" s="158">
        <v>0</v>
      </c>
      <c r="Q230" s="158">
        <f t="shared" si="5"/>
        <v>0</v>
      </c>
      <c r="R230" s="158" t="s">
        <v>246</v>
      </c>
      <c r="S230" s="158" t="s">
        <v>140</v>
      </c>
      <c r="T230" s="158" t="s">
        <v>141</v>
      </c>
      <c r="U230" s="158">
        <v>0</v>
      </c>
      <c r="V230" s="158">
        <f t="shared" si="6"/>
        <v>0</v>
      </c>
      <c r="W230" s="158"/>
      <c r="X230" s="158" t="s">
        <v>247</v>
      </c>
      <c r="Y230" s="148"/>
      <c r="Z230" s="148"/>
      <c r="AA230" s="148"/>
      <c r="AB230" s="148"/>
      <c r="AC230" s="148"/>
      <c r="AD230" s="148"/>
      <c r="AE230" s="148"/>
      <c r="AF230" s="148"/>
      <c r="AG230" s="148" t="s">
        <v>248</v>
      </c>
      <c r="AH230" s="148"/>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c r="A231" s="181">
        <v>86</v>
      </c>
      <c r="B231" s="182" t="s">
        <v>400</v>
      </c>
      <c r="C231" s="195" t="s">
        <v>401</v>
      </c>
      <c r="D231" s="183" t="s">
        <v>205</v>
      </c>
      <c r="E231" s="184">
        <v>2</v>
      </c>
      <c r="F231" s="185"/>
      <c r="G231" s="186">
        <f t="shared" si="0"/>
        <v>0</v>
      </c>
      <c r="H231" s="185"/>
      <c r="I231" s="186">
        <f t="shared" si="1"/>
        <v>0</v>
      </c>
      <c r="J231" s="185"/>
      <c r="K231" s="186">
        <f t="shared" si="2"/>
        <v>0</v>
      </c>
      <c r="L231" s="186">
        <v>15</v>
      </c>
      <c r="M231" s="186">
        <f t="shared" si="3"/>
        <v>0</v>
      </c>
      <c r="N231" s="186">
        <v>2.7E-2</v>
      </c>
      <c r="O231" s="187">
        <f t="shared" si="4"/>
        <v>0.05</v>
      </c>
      <c r="P231" s="158">
        <v>0</v>
      </c>
      <c r="Q231" s="158">
        <f t="shared" si="5"/>
        <v>0</v>
      </c>
      <c r="R231" s="158" t="s">
        <v>246</v>
      </c>
      <c r="S231" s="158" t="s">
        <v>140</v>
      </c>
      <c r="T231" s="158" t="s">
        <v>141</v>
      </c>
      <c r="U231" s="158">
        <v>0</v>
      </c>
      <c r="V231" s="158">
        <f t="shared" si="6"/>
        <v>0</v>
      </c>
      <c r="W231" s="158"/>
      <c r="X231" s="158" t="s">
        <v>247</v>
      </c>
      <c r="Y231" s="148"/>
      <c r="Z231" s="148"/>
      <c r="AA231" s="148"/>
      <c r="AB231" s="148"/>
      <c r="AC231" s="148"/>
      <c r="AD231" s="148"/>
      <c r="AE231" s="148"/>
      <c r="AF231" s="148"/>
      <c r="AG231" s="148" t="s">
        <v>248</v>
      </c>
      <c r="AH231" s="148"/>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c r="A232" s="181">
        <v>87</v>
      </c>
      <c r="B232" s="182" t="s">
        <v>402</v>
      </c>
      <c r="C232" s="195" t="s">
        <v>403</v>
      </c>
      <c r="D232" s="183" t="s">
        <v>177</v>
      </c>
      <c r="E232" s="184">
        <v>5.7099999999999998E-2</v>
      </c>
      <c r="F232" s="185"/>
      <c r="G232" s="186">
        <f t="shared" si="0"/>
        <v>0</v>
      </c>
      <c r="H232" s="185"/>
      <c r="I232" s="186">
        <f t="shared" si="1"/>
        <v>0</v>
      </c>
      <c r="J232" s="185"/>
      <c r="K232" s="186">
        <f t="shared" si="2"/>
        <v>0</v>
      </c>
      <c r="L232" s="186">
        <v>15</v>
      </c>
      <c r="M232" s="186">
        <f t="shared" si="3"/>
        <v>0</v>
      </c>
      <c r="N232" s="186">
        <v>0</v>
      </c>
      <c r="O232" s="187">
        <f t="shared" si="4"/>
        <v>0</v>
      </c>
      <c r="P232" s="158">
        <v>0</v>
      </c>
      <c r="Q232" s="158">
        <f t="shared" si="5"/>
        <v>0</v>
      </c>
      <c r="R232" s="158"/>
      <c r="S232" s="158" t="s">
        <v>140</v>
      </c>
      <c r="T232" s="158" t="s">
        <v>141</v>
      </c>
      <c r="U232" s="158">
        <v>2.2549999999999999</v>
      </c>
      <c r="V232" s="158">
        <f t="shared" si="6"/>
        <v>0.13</v>
      </c>
      <c r="W232" s="158"/>
      <c r="X232" s="158" t="s">
        <v>316</v>
      </c>
      <c r="Y232" s="148"/>
      <c r="Z232" s="148"/>
      <c r="AA232" s="148"/>
      <c r="AB232" s="148"/>
      <c r="AC232" s="148"/>
      <c r="AD232" s="148"/>
      <c r="AE232" s="148"/>
      <c r="AF232" s="148"/>
      <c r="AG232" s="148" t="s">
        <v>317</v>
      </c>
      <c r="AH232" s="148"/>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c r="A233" s="168" t="s">
        <v>135</v>
      </c>
      <c r="B233" s="169" t="s">
        <v>93</v>
      </c>
      <c r="C233" s="190" t="s">
        <v>94</v>
      </c>
      <c r="D233" s="170"/>
      <c r="E233" s="171"/>
      <c r="F233" s="172"/>
      <c r="G233" s="172">
        <f>SUMIF(AG234:AG241,"&lt;&gt;NOR",G234:G241)</f>
        <v>0</v>
      </c>
      <c r="H233" s="172"/>
      <c r="I233" s="172">
        <f>SUM(I234:I241)</f>
        <v>0</v>
      </c>
      <c r="J233" s="172"/>
      <c r="K233" s="172">
        <f>SUM(K234:K241)</f>
        <v>0</v>
      </c>
      <c r="L233" s="172"/>
      <c r="M233" s="172">
        <f>SUM(M234:M241)</f>
        <v>0</v>
      </c>
      <c r="N233" s="172"/>
      <c r="O233" s="173">
        <f>SUM(O234:O241)</f>
        <v>0.11</v>
      </c>
      <c r="P233" s="167"/>
      <c r="Q233" s="167">
        <f>SUM(Q234:Q241)</f>
        <v>0</v>
      </c>
      <c r="R233" s="167"/>
      <c r="S233" s="167"/>
      <c r="T233" s="167"/>
      <c r="U233" s="167"/>
      <c r="V233" s="167">
        <f>SUM(V234:V241)</f>
        <v>5.69</v>
      </c>
      <c r="W233" s="167"/>
      <c r="X233" s="167"/>
      <c r="AG233" t="s">
        <v>136</v>
      </c>
    </row>
    <row r="234" spans="1:60" ht="20.399999999999999" outlineLevel="1">
      <c r="A234" s="174">
        <v>88</v>
      </c>
      <c r="B234" s="175" t="s">
        <v>404</v>
      </c>
      <c r="C234" s="191" t="s">
        <v>405</v>
      </c>
      <c r="D234" s="176" t="s">
        <v>199</v>
      </c>
      <c r="E234" s="177">
        <v>7.75</v>
      </c>
      <c r="F234" s="178"/>
      <c r="G234" s="179">
        <f>ROUND(E234*F234,2)</f>
        <v>0</v>
      </c>
      <c r="H234" s="178"/>
      <c r="I234" s="179">
        <f>ROUND(E234*H234,2)</f>
        <v>0</v>
      </c>
      <c r="J234" s="178"/>
      <c r="K234" s="179">
        <f>ROUND(E234*J234,2)</f>
        <v>0</v>
      </c>
      <c r="L234" s="179">
        <v>15</v>
      </c>
      <c r="M234" s="179">
        <f>G234*(1+L234/100)</f>
        <v>0</v>
      </c>
      <c r="N234" s="179">
        <v>3.6000000000000002E-4</v>
      </c>
      <c r="O234" s="180">
        <f>ROUND(E234*N234,2)</f>
        <v>0</v>
      </c>
      <c r="P234" s="158">
        <v>0</v>
      </c>
      <c r="Q234" s="158">
        <f>ROUND(E234*P234,2)</f>
        <v>0</v>
      </c>
      <c r="R234" s="158"/>
      <c r="S234" s="158" t="s">
        <v>140</v>
      </c>
      <c r="T234" s="158" t="s">
        <v>141</v>
      </c>
      <c r="U234" s="158">
        <v>0.23599999999999999</v>
      </c>
      <c r="V234" s="158">
        <f>ROUND(E234*U234,2)</f>
        <v>1.83</v>
      </c>
      <c r="W234" s="158"/>
      <c r="X234" s="158" t="s">
        <v>142</v>
      </c>
      <c r="Y234" s="148"/>
      <c r="Z234" s="148"/>
      <c r="AA234" s="148"/>
      <c r="AB234" s="148"/>
      <c r="AC234" s="148"/>
      <c r="AD234" s="148"/>
      <c r="AE234" s="148"/>
      <c r="AF234" s="148"/>
      <c r="AG234" s="148" t="s">
        <v>143</v>
      </c>
      <c r="AH234" s="148"/>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c r="A235" s="155"/>
      <c r="B235" s="156"/>
      <c r="C235" s="192" t="s">
        <v>406</v>
      </c>
      <c r="D235" s="160"/>
      <c r="E235" s="161">
        <v>7.75</v>
      </c>
      <c r="F235" s="158"/>
      <c r="G235" s="158"/>
      <c r="H235" s="158"/>
      <c r="I235" s="158"/>
      <c r="J235" s="158"/>
      <c r="K235" s="158"/>
      <c r="L235" s="158"/>
      <c r="M235" s="158"/>
      <c r="N235" s="158"/>
      <c r="O235" s="158"/>
      <c r="P235" s="158"/>
      <c r="Q235" s="158"/>
      <c r="R235" s="158"/>
      <c r="S235" s="158"/>
      <c r="T235" s="158"/>
      <c r="U235" s="158"/>
      <c r="V235" s="158"/>
      <c r="W235" s="158"/>
      <c r="X235" s="158"/>
      <c r="Y235" s="148"/>
      <c r="Z235" s="148"/>
      <c r="AA235" s="148"/>
      <c r="AB235" s="148"/>
      <c r="AC235" s="148"/>
      <c r="AD235" s="148"/>
      <c r="AE235" s="148"/>
      <c r="AF235" s="148"/>
      <c r="AG235" s="148" t="s">
        <v>145</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ht="20.399999999999999" outlineLevel="1">
      <c r="A236" s="174">
        <v>89</v>
      </c>
      <c r="B236" s="175" t="s">
        <v>407</v>
      </c>
      <c r="C236" s="191" t="s">
        <v>408</v>
      </c>
      <c r="D236" s="176" t="s">
        <v>148</v>
      </c>
      <c r="E236" s="177">
        <v>3.75</v>
      </c>
      <c r="F236" s="178"/>
      <c r="G236" s="179">
        <f>ROUND(E236*F236,2)</f>
        <v>0</v>
      </c>
      <c r="H236" s="178"/>
      <c r="I236" s="179">
        <f>ROUND(E236*H236,2)</f>
        <v>0</v>
      </c>
      <c r="J236" s="178"/>
      <c r="K236" s="179">
        <f>ROUND(E236*J236,2)</f>
        <v>0</v>
      </c>
      <c r="L236" s="179">
        <v>15</v>
      </c>
      <c r="M236" s="179">
        <f>G236*(1+L236/100)</f>
        <v>0</v>
      </c>
      <c r="N236" s="179">
        <v>3.2599999999999999E-3</v>
      </c>
      <c r="O236" s="180">
        <f>ROUND(E236*N236,2)</f>
        <v>0.01</v>
      </c>
      <c r="P236" s="158">
        <v>0</v>
      </c>
      <c r="Q236" s="158">
        <f>ROUND(E236*P236,2)</f>
        <v>0</v>
      </c>
      <c r="R236" s="158"/>
      <c r="S236" s="158" t="s">
        <v>140</v>
      </c>
      <c r="T236" s="158" t="s">
        <v>141</v>
      </c>
      <c r="U236" s="158">
        <v>0.97799999999999998</v>
      </c>
      <c r="V236" s="158">
        <f>ROUND(E236*U236,2)</f>
        <v>3.67</v>
      </c>
      <c r="W236" s="158"/>
      <c r="X236" s="158" t="s">
        <v>142</v>
      </c>
      <c r="Y236" s="148"/>
      <c r="Z236" s="148"/>
      <c r="AA236" s="148"/>
      <c r="AB236" s="148"/>
      <c r="AC236" s="148"/>
      <c r="AD236" s="148"/>
      <c r="AE236" s="148"/>
      <c r="AF236" s="148"/>
      <c r="AG236" s="148" t="s">
        <v>143</v>
      </c>
      <c r="AH236" s="148"/>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c r="A237" s="155"/>
      <c r="B237" s="156"/>
      <c r="C237" s="192" t="s">
        <v>409</v>
      </c>
      <c r="D237" s="160"/>
      <c r="E237" s="161">
        <v>3.75</v>
      </c>
      <c r="F237" s="158"/>
      <c r="G237" s="158"/>
      <c r="H237" s="158"/>
      <c r="I237" s="158"/>
      <c r="J237" s="158"/>
      <c r="K237" s="158"/>
      <c r="L237" s="158"/>
      <c r="M237" s="158"/>
      <c r="N237" s="158"/>
      <c r="O237" s="158"/>
      <c r="P237" s="158"/>
      <c r="Q237" s="158"/>
      <c r="R237" s="158"/>
      <c r="S237" s="158"/>
      <c r="T237" s="158"/>
      <c r="U237" s="158"/>
      <c r="V237" s="158"/>
      <c r="W237" s="158"/>
      <c r="X237" s="158"/>
      <c r="Y237" s="148"/>
      <c r="Z237" s="148"/>
      <c r="AA237" s="148"/>
      <c r="AB237" s="148"/>
      <c r="AC237" s="148"/>
      <c r="AD237" s="148"/>
      <c r="AE237" s="148"/>
      <c r="AF237" s="148"/>
      <c r="AG237" s="148" t="s">
        <v>145</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c r="A238" s="174">
        <v>90</v>
      </c>
      <c r="B238" s="175" t="s">
        <v>410</v>
      </c>
      <c r="C238" s="191" t="s">
        <v>411</v>
      </c>
      <c r="D238" s="176" t="s">
        <v>148</v>
      </c>
      <c r="E238" s="177">
        <v>5.4037499999999996</v>
      </c>
      <c r="F238" s="178"/>
      <c r="G238" s="179">
        <f>ROUND(E238*F238,2)</f>
        <v>0</v>
      </c>
      <c r="H238" s="178"/>
      <c r="I238" s="179">
        <f>ROUND(E238*H238,2)</f>
        <v>0</v>
      </c>
      <c r="J238" s="178"/>
      <c r="K238" s="179">
        <f>ROUND(E238*J238,2)</f>
        <v>0</v>
      </c>
      <c r="L238" s="179">
        <v>15</v>
      </c>
      <c r="M238" s="179">
        <f>G238*(1+L238/100)</f>
        <v>0</v>
      </c>
      <c r="N238" s="179">
        <v>1.9199999999999998E-2</v>
      </c>
      <c r="O238" s="180">
        <f>ROUND(E238*N238,2)</f>
        <v>0.1</v>
      </c>
      <c r="P238" s="158">
        <v>0</v>
      </c>
      <c r="Q238" s="158">
        <f>ROUND(E238*P238,2)</f>
        <v>0</v>
      </c>
      <c r="R238" s="158" t="s">
        <v>246</v>
      </c>
      <c r="S238" s="158" t="s">
        <v>140</v>
      </c>
      <c r="T238" s="158" t="s">
        <v>141</v>
      </c>
      <c r="U238" s="158">
        <v>0</v>
      </c>
      <c r="V238" s="158">
        <f>ROUND(E238*U238,2)</f>
        <v>0</v>
      </c>
      <c r="W238" s="158"/>
      <c r="X238" s="158" t="s">
        <v>247</v>
      </c>
      <c r="Y238" s="148"/>
      <c r="Z238" s="148"/>
      <c r="AA238" s="148"/>
      <c r="AB238" s="148"/>
      <c r="AC238" s="148"/>
      <c r="AD238" s="148"/>
      <c r="AE238" s="148"/>
      <c r="AF238" s="148"/>
      <c r="AG238" s="148" t="s">
        <v>248</v>
      </c>
      <c r="AH238" s="148"/>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c r="A239" s="155"/>
      <c r="B239" s="156"/>
      <c r="C239" s="192" t="s">
        <v>412</v>
      </c>
      <c r="D239" s="160"/>
      <c r="E239" s="161">
        <v>4.125</v>
      </c>
      <c r="F239" s="158"/>
      <c r="G239" s="158"/>
      <c r="H239" s="158"/>
      <c r="I239" s="158"/>
      <c r="J239" s="158"/>
      <c r="K239" s="158"/>
      <c r="L239" s="158"/>
      <c r="M239" s="158"/>
      <c r="N239" s="158"/>
      <c r="O239" s="158"/>
      <c r="P239" s="158"/>
      <c r="Q239" s="158"/>
      <c r="R239" s="158"/>
      <c r="S239" s="158"/>
      <c r="T239" s="158"/>
      <c r="U239" s="158"/>
      <c r="V239" s="158"/>
      <c r="W239" s="158"/>
      <c r="X239" s="158"/>
      <c r="Y239" s="148"/>
      <c r="Z239" s="148"/>
      <c r="AA239" s="148"/>
      <c r="AB239" s="148"/>
      <c r="AC239" s="148"/>
      <c r="AD239" s="148"/>
      <c r="AE239" s="148"/>
      <c r="AF239" s="148"/>
      <c r="AG239" s="148" t="s">
        <v>145</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c r="A240" s="155"/>
      <c r="B240" s="156"/>
      <c r="C240" s="192" t="s">
        <v>413</v>
      </c>
      <c r="D240" s="160"/>
      <c r="E240" s="161">
        <v>1.2787500000000001</v>
      </c>
      <c r="F240" s="158"/>
      <c r="G240" s="158"/>
      <c r="H240" s="158"/>
      <c r="I240" s="158"/>
      <c r="J240" s="158"/>
      <c r="K240" s="158"/>
      <c r="L240" s="158"/>
      <c r="M240" s="158"/>
      <c r="N240" s="158"/>
      <c r="O240" s="158"/>
      <c r="P240" s="158"/>
      <c r="Q240" s="158"/>
      <c r="R240" s="158"/>
      <c r="S240" s="158"/>
      <c r="T240" s="158"/>
      <c r="U240" s="158"/>
      <c r="V240" s="158"/>
      <c r="W240" s="158"/>
      <c r="X240" s="158"/>
      <c r="Y240" s="148"/>
      <c r="Z240" s="148"/>
      <c r="AA240" s="148"/>
      <c r="AB240" s="148"/>
      <c r="AC240" s="148"/>
      <c r="AD240" s="148"/>
      <c r="AE240" s="148"/>
      <c r="AF240" s="148"/>
      <c r="AG240" s="148" t="s">
        <v>145</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c r="A241" s="181">
        <v>91</v>
      </c>
      <c r="B241" s="182" t="s">
        <v>414</v>
      </c>
      <c r="C241" s="195" t="s">
        <v>415</v>
      </c>
      <c r="D241" s="183" t="s">
        <v>177</v>
      </c>
      <c r="E241" s="184">
        <v>0.11877</v>
      </c>
      <c r="F241" s="185"/>
      <c r="G241" s="186">
        <f>ROUND(E241*F241,2)</f>
        <v>0</v>
      </c>
      <c r="H241" s="185"/>
      <c r="I241" s="186">
        <f>ROUND(E241*H241,2)</f>
        <v>0</v>
      </c>
      <c r="J241" s="185"/>
      <c r="K241" s="186">
        <f>ROUND(E241*J241,2)</f>
        <v>0</v>
      </c>
      <c r="L241" s="186">
        <v>15</v>
      </c>
      <c r="M241" s="186">
        <f>G241*(1+L241/100)</f>
        <v>0</v>
      </c>
      <c r="N241" s="186">
        <v>0</v>
      </c>
      <c r="O241" s="187">
        <f>ROUND(E241*N241,2)</f>
        <v>0</v>
      </c>
      <c r="P241" s="158">
        <v>0</v>
      </c>
      <c r="Q241" s="158">
        <f>ROUND(E241*P241,2)</f>
        <v>0</v>
      </c>
      <c r="R241" s="158"/>
      <c r="S241" s="158" t="s">
        <v>140</v>
      </c>
      <c r="T241" s="158" t="s">
        <v>141</v>
      </c>
      <c r="U241" s="158">
        <v>1.5980000000000001</v>
      </c>
      <c r="V241" s="158">
        <f>ROUND(E241*U241,2)</f>
        <v>0.19</v>
      </c>
      <c r="W241" s="158"/>
      <c r="X241" s="158" t="s">
        <v>316</v>
      </c>
      <c r="Y241" s="148"/>
      <c r="Z241" s="148"/>
      <c r="AA241" s="148"/>
      <c r="AB241" s="148"/>
      <c r="AC241" s="148"/>
      <c r="AD241" s="148"/>
      <c r="AE241" s="148"/>
      <c r="AF241" s="148"/>
      <c r="AG241" s="148" t="s">
        <v>317</v>
      </c>
      <c r="AH241" s="148"/>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c r="A242" s="168" t="s">
        <v>135</v>
      </c>
      <c r="B242" s="169" t="s">
        <v>95</v>
      </c>
      <c r="C242" s="190" t="s">
        <v>96</v>
      </c>
      <c r="D242" s="170"/>
      <c r="E242" s="171"/>
      <c r="F242" s="172"/>
      <c r="G242" s="172">
        <f>SUMIF(AG243:AG248,"&lt;&gt;NOR",G243:G248)</f>
        <v>0</v>
      </c>
      <c r="H242" s="172"/>
      <c r="I242" s="172">
        <f>SUM(I243:I248)</f>
        <v>0</v>
      </c>
      <c r="J242" s="172"/>
      <c r="K242" s="172">
        <f>SUM(K243:K248)</f>
        <v>0</v>
      </c>
      <c r="L242" s="172"/>
      <c r="M242" s="172">
        <f>SUM(M243:M248)</f>
        <v>0</v>
      </c>
      <c r="N242" s="172"/>
      <c r="O242" s="173">
        <f>SUM(O243:O248)</f>
        <v>0.06</v>
      </c>
      <c r="P242" s="167"/>
      <c r="Q242" s="167">
        <f>SUM(Q243:Q248)</f>
        <v>0.02</v>
      </c>
      <c r="R242" s="167"/>
      <c r="S242" s="167"/>
      <c r="T242" s="167"/>
      <c r="U242" s="167"/>
      <c r="V242" s="167">
        <f>SUM(V243:V248)</f>
        <v>2.72</v>
      </c>
      <c r="W242" s="167"/>
      <c r="X242" s="167"/>
      <c r="AG242" t="s">
        <v>136</v>
      </c>
    </row>
    <row r="243" spans="1:60" ht="20.399999999999999" outlineLevel="1">
      <c r="A243" s="174">
        <v>92</v>
      </c>
      <c r="B243" s="175" t="s">
        <v>416</v>
      </c>
      <c r="C243" s="191" t="s">
        <v>417</v>
      </c>
      <c r="D243" s="176" t="s">
        <v>148</v>
      </c>
      <c r="E243" s="177">
        <v>21.28</v>
      </c>
      <c r="F243" s="178"/>
      <c r="G243" s="179">
        <f>ROUND(E243*F243,2)</f>
        <v>0</v>
      </c>
      <c r="H243" s="178"/>
      <c r="I243" s="179">
        <f>ROUND(E243*H243,2)</f>
        <v>0</v>
      </c>
      <c r="J243" s="178"/>
      <c r="K243" s="179">
        <f>ROUND(E243*J243,2)</f>
        <v>0</v>
      </c>
      <c r="L243" s="179">
        <v>15</v>
      </c>
      <c r="M243" s="179">
        <f>G243*(1+L243/100)</f>
        <v>0</v>
      </c>
      <c r="N243" s="179">
        <v>0</v>
      </c>
      <c r="O243" s="180">
        <f>ROUND(E243*N243,2)</f>
        <v>0</v>
      </c>
      <c r="P243" s="158">
        <v>1E-3</v>
      </c>
      <c r="Q243" s="158">
        <f>ROUND(E243*P243,2)</f>
        <v>0.02</v>
      </c>
      <c r="R243" s="158"/>
      <c r="S243" s="158" t="s">
        <v>140</v>
      </c>
      <c r="T243" s="158" t="s">
        <v>141</v>
      </c>
      <c r="U243" s="158">
        <v>0.128</v>
      </c>
      <c r="V243" s="158">
        <f>ROUND(E243*U243,2)</f>
        <v>2.72</v>
      </c>
      <c r="W243" s="158"/>
      <c r="X243" s="158" t="s">
        <v>142</v>
      </c>
      <c r="Y243" s="148"/>
      <c r="Z243" s="148"/>
      <c r="AA243" s="148"/>
      <c r="AB243" s="148"/>
      <c r="AC243" s="148"/>
      <c r="AD243" s="148"/>
      <c r="AE243" s="148"/>
      <c r="AF243" s="148"/>
      <c r="AG243" s="148" t="s">
        <v>143</v>
      </c>
      <c r="AH243" s="148"/>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c r="A244" s="155"/>
      <c r="B244" s="156"/>
      <c r="C244" s="192" t="s">
        <v>418</v>
      </c>
      <c r="D244" s="160"/>
      <c r="E244" s="161">
        <v>3.75</v>
      </c>
      <c r="F244" s="158"/>
      <c r="G244" s="158"/>
      <c r="H244" s="158"/>
      <c r="I244" s="158"/>
      <c r="J244" s="158"/>
      <c r="K244" s="158"/>
      <c r="L244" s="158"/>
      <c r="M244" s="158"/>
      <c r="N244" s="158"/>
      <c r="O244" s="158"/>
      <c r="P244" s="158"/>
      <c r="Q244" s="158"/>
      <c r="R244" s="158"/>
      <c r="S244" s="158"/>
      <c r="T244" s="158"/>
      <c r="U244" s="158"/>
      <c r="V244" s="158"/>
      <c r="W244" s="158"/>
      <c r="X244" s="158"/>
      <c r="Y244" s="148"/>
      <c r="Z244" s="148"/>
      <c r="AA244" s="148"/>
      <c r="AB244" s="148"/>
      <c r="AC244" s="148"/>
      <c r="AD244" s="148"/>
      <c r="AE244" s="148"/>
      <c r="AF244" s="148"/>
      <c r="AG244" s="148" t="s">
        <v>145</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c r="A245" s="155"/>
      <c r="B245" s="156"/>
      <c r="C245" s="192" t="s">
        <v>419</v>
      </c>
      <c r="D245" s="160"/>
      <c r="E245" s="161">
        <v>17.53</v>
      </c>
      <c r="F245" s="158"/>
      <c r="G245" s="158"/>
      <c r="H245" s="158"/>
      <c r="I245" s="158"/>
      <c r="J245" s="158"/>
      <c r="K245" s="158"/>
      <c r="L245" s="158"/>
      <c r="M245" s="158"/>
      <c r="N245" s="158"/>
      <c r="O245" s="158"/>
      <c r="P245" s="158"/>
      <c r="Q245" s="158"/>
      <c r="R245" s="158"/>
      <c r="S245" s="158"/>
      <c r="T245" s="158"/>
      <c r="U245" s="158"/>
      <c r="V245" s="158"/>
      <c r="W245" s="158"/>
      <c r="X245" s="158"/>
      <c r="Y245" s="148"/>
      <c r="Z245" s="148"/>
      <c r="AA245" s="148"/>
      <c r="AB245" s="148"/>
      <c r="AC245" s="148"/>
      <c r="AD245" s="148"/>
      <c r="AE245" s="148"/>
      <c r="AF245" s="148"/>
      <c r="AG245" s="148" t="s">
        <v>145</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ht="20.399999999999999" outlineLevel="1">
      <c r="A246" s="174">
        <v>93</v>
      </c>
      <c r="B246" s="175" t="s">
        <v>420</v>
      </c>
      <c r="C246" s="191" t="s">
        <v>421</v>
      </c>
      <c r="D246" s="176" t="s">
        <v>148</v>
      </c>
      <c r="E246" s="177">
        <v>17.53</v>
      </c>
      <c r="F246" s="178"/>
      <c r="G246" s="179">
        <f>ROUND(E246*F246,2)</f>
        <v>0</v>
      </c>
      <c r="H246" s="178"/>
      <c r="I246" s="179">
        <f>ROUND(E246*H246,2)</f>
        <v>0</v>
      </c>
      <c r="J246" s="178"/>
      <c r="K246" s="179">
        <f>ROUND(E246*J246,2)</f>
        <v>0</v>
      </c>
      <c r="L246" s="179">
        <v>15</v>
      </c>
      <c r="M246" s="179">
        <f>G246*(1+L246/100)</f>
        <v>0</v>
      </c>
      <c r="N246" s="179">
        <v>3.6099999999999999E-3</v>
      </c>
      <c r="O246" s="180">
        <f>ROUND(E246*N246,2)</f>
        <v>0.06</v>
      </c>
      <c r="P246" s="158">
        <v>0</v>
      </c>
      <c r="Q246" s="158">
        <f>ROUND(E246*P246,2)</f>
        <v>0</v>
      </c>
      <c r="R246" s="158"/>
      <c r="S246" s="158" t="s">
        <v>140</v>
      </c>
      <c r="T246" s="158" t="s">
        <v>200</v>
      </c>
      <c r="U246" s="158">
        <v>0</v>
      </c>
      <c r="V246" s="158">
        <f>ROUND(E246*U246,2)</f>
        <v>0</v>
      </c>
      <c r="W246" s="158"/>
      <c r="X246" s="158" t="s">
        <v>201</v>
      </c>
      <c r="Y246" s="148"/>
      <c r="Z246" s="148"/>
      <c r="AA246" s="148"/>
      <c r="AB246" s="148"/>
      <c r="AC246" s="148"/>
      <c r="AD246" s="148"/>
      <c r="AE246" s="148"/>
      <c r="AF246" s="148"/>
      <c r="AG246" s="148" t="s">
        <v>202</v>
      </c>
      <c r="AH246" s="148"/>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c r="A247" s="155"/>
      <c r="B247" s="156"/>
      <c r="C247" s="192" t="s">
        <v>419</v>
      </c>
      <c r="D247" s="160"/>
      <c r="E247" s="161">
        <v>17.53</v>
      </c>
      <c r="F247" s="158"/>
      <c r="G247" s="158"/>
      <c r="H247" s="158"/>
      <c r="I247" s="158"/>
      <c r="J247" s="158"/>
      <c r="K247" s="158"/>
      <c r="L247" s="158"/>
      <c r="M247" s="158"/>
      <c r="N247" s="158"/>
      <c r="O247" s="158"/>
      <c r="P247" s="158"/>
      <c r="Q247" s="158"/>
      <c r="R247" s="158"/>
      <c r="S247" s="158"/>
      <c r="T247" s="158"/>
      <c r="U247" s="158"/>
      <c r="V247" s="158"/>
      <c r="W247" s="158"/>
      <c r="X247" s="158"/>
      <c r="Y247" s="148"/>
      <c r="Z247" s="148"/>
      <c r="AA247" s="148"/>
      <c r="AB247" s="148"/>
      <c r="AC247" s="148"/>
      <c r="AD247" s="148"/>
      <c r="AE247" s="148"/>
      <c r="AF247" s="148"/>
      <c r="AG247" s="148" t="s">
        <v>145</v>
      </c>
      <c r="AH247" s="148">
        <v>0</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c r="A248" s="155">
        <v>94</v>
      </c>
      <c r="B248" s="156" t="s">
        <v>422</v>
      </c>
      <c r="C248" s="197" t="s">
        <v>423</v>
      </c>
      <c r="D248" s="157" t="s">
        <v>0</v>
      </c>
      <c r="E248" s="188"/>
      <c r="F248" s="159"/>
      <c r="G248" s="158">
        <f>ROUND(E248*F248,2)</f>
        <v>0</v>
      </c>
      <c r="H248" s="159"/>
      <c r="I248" s="158">
        <f>ROUND(E248*H248,2)</f>
        <v>0</v>
      </c>
      <c r="J248" s="159"/>
      <c r="K248" s="158">
        <f>ROUND(E248*J248,2)</f>
        <v>0</v>
      </c>
      <c r="L248" s="158">
        <v>15</v>
      </c>
      <c r="M248" s="158">
        <f>G248*(1+L248/100)</f>
        <v>0</v>
      </c>
      <c r="N248" s="158">
        <v>0</v>
      </c>
      <c r="O248" s="158">
        <f>ROUND(E248*N248,2)</f>
        <v>0</v>
      </c>
      <c r="P248" s="158">
        <v>0</v>
      </c>
      <c r="Q248" s="158">
        <f>ROUND(E248*P248,2)</f>
        <v>0</v>
      </c>
      <c r="R248" s="158"/>
      <c r="S248" s="158" t="s">
        <v>140</v>
      </c>
      <c r="T248" s="158" t="s">
        <v>141</v>
      </c>
      <c r="U248" s="158">
        <v>0</v>
      </c>
      <c r="V248" s="158">
        <f>ROUND(E248*U248,2)</f>
        <v>0</v>
      </c>
      <c r="W248" s="158"/>
      <c r="X248" s="158" t="s">
        <v>316</v>
      </c>
      <c r="Y248" s="148"/>
      <c r="Z248" s="148"/>
      <c r="AA248" s="148"/>
      <c r="AB248" s="148"/>
      <c r="AC248" s="148"/>
      <c r="AD248" s="148"/>
      <c r="AE248" s="148"/>
      <c r="AF248" s="148"/>
      <c r="AG248" s="148" t="s">
        <v>317</v>
      </c>
      <c r="AH248" s="148"/>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c r="A249" s="168" t="s">
        <v>135</v>
      </c>
      <c r="B249" s="169" t="s">
        <v>97</v>
      </c>
      <c r="C249" s="190" t="s">
        <v>98</v>
      </c>
      <c r="D249" s="170"/>
      <c r="E249" s="171"/>
      <c r="F249" s="172"/>
      <c r="G249" s="172">
        <f>SUMIF(AG250:AG251,"&lt;&gt;NOR",G250:G251)</f>
        <v>0</v>
      </c>
      <c r="H249" s="172"/>
      <c r="I249" s="172">
        <f>SUM(I250:I251)</f>
        <v>0</v>
      </c>
      <c r="J249" s="172"/>
      <c r="K249" s="172">
        <f>SUM(K250:K251)</f>
        <v>0</v>
      </c>
      <c r="L249" s="172"/>
      <c r="M249" s="172">
        <f>SUM(M250:M251)</f>
        <v>0</v>
      </c>
      <c r="N249" s="172"/>
      <c r="O249" s="173">
        <f>SUM(O250:O251)</f>
        <v>0</v>
      </c>
      <c r="P249" s="167"/>
      <c r="Q249" s="167">
        <f>SUM(Q250:Q251)</f>
        <v>0</v>
      </c>
      <c r="R249" s="167"/>
      <c r="S249" s="167"/>
      <c r="T249" s="167"/>
      <c r="U249" s="167"/>
      <c r="V249" s="167">
        <f>SUM(V250:V251)</f>
        <v>0.73</v>
      </c>
      <c r="W249" s="167"/>
      <c r="X249" s="167"/>
      <c r="AG249" t="s">
        <v>136</v>
      </c>
    </row>
    <row r="250" spans="1:60" outlineLevel="1">
      <c r="A250" s="174">
        <v>95</v>
      </c>
      <c r="B250" s="175" t="s">
        <v>424</v>
      </c>
      <c r="C250" s="191" t="s">
        <v>425</v>
      </c>
      <c r="D250" s="176" t="s">
        <v>148</v>
      </c>
      <c r="E250" s="177">
        <v>4.5999999999999996</v>
      </c>
      <c r="F250" s="178"/>
      <c r="G250" s="179">
        <f>ROUND(E250*F250,2)</f>
        <v>0</v>
      </c>
      <c r="H250" s="178"/>
      <c r="I250" s="179">
        <f>ROUND(E250*H250,2)</f>
        <v>0</v>
      </c>
      <c r="J250" s="178"/>
      <c r="K250" s="179">
        <f>ROUND(E250*J250,2)</f>
        <v>0</v>
      </c>
      <c r="L250" s="179">
        <v>15</v>
      </c>
      <c r="M250" s="179">
        <f>G250*(1+L250/100)</f>
        <v>0</v>
      </c>
      <c r="N250" s="179">
        <v>2.9999999999999997E-4</v>
      </c>
      <c r="O250" s="180">
        <f>ROUND(E250*N250,2)</f>
        <v>0</v>
      </c>
      <c r="P250" s="158">
        <v>0</v>
      </c>
      <c r="Q250" s="158">
        <f>ROUND(E250*P250,2)</f>
        <v>0</v>
      </c>
      <c r="R250" s="158"/>
      <c r="S250" s="158" t="s">
        <v>140</v>
      </c>
      <c r="T250" s="158" t="s">
        <v>141</v>
      </c>
      <c r="U250" s="158">
        <v>0.158</v>
      </c>
      <c r="V250" s="158">
        <f>ROUND(E250*U250,2)</f>
        <v>0.73</v>
      </c>
      <c r="W250" s="158"/>
      <c r="X250" s="158" t="s">
        <v>142</v>
      </c>
      <c r="Y250" s="148"/>
      <c r="Z250" s="148"/>
      <c r="AA250" s="148"/>
      <c r="AB250" s="148"/>
      <c r="AC250" s="148"/>
      <c r="AD250" s="148"/>
      <c r="AE250" s="148"/>
      <c r="AF250" s="148"/>
      <c r="AG250" s="148" t="s">
        <v>143</v>
      </c>
      <c r="AH250" s="148"/>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c r="A251" s="155"/>
      <c r="B251" s="156"/>
      <c r="C251" s="192" t="s">
        <v>320</v>
      </c>
      <c r="D251" s="160"/>
      <c r="E251" s="161">
        <v>4.5999999999999996</v>
      </c>
      <c r="F251" s="158"/>
      <c r="G251" s="158"/>
      <c r="H251" s="158"/>
      <c r="I251" s="158"/>
      <c r="J251" s="158"/>
      <c r="K251" s="158"/>
      <c r="L251" s="158"/>
      <c r="M251" s="158"/>
      <c r="N251" s="158"/>
      <c r="O251" s="158"/>
      <c r="P251" s="158"/>
      <c r="Q251" s="158"/>
      <c r="R251" s="158"/>
      <c r="S251" s="158"/>
      <c r="T251" s="158"/>
      <c r="U251" s="158"/>
      <c r="V251" s="158"/>
      <c r="W251" s="158"/>
      <c r="X251" s="158"/>
      <c r="Y251" s="148"/>
      <c r="Z251" s="148"/>
      <c r="AA251" s="148"/>
      <c r="AB251" s="148"/>
      <c r="AC251" s="148"/>
      <c r="AD251" s="148"/>
      <c r="AE251" s="148"/>
      <c r="AF251" s="148"/>
      <c r="AG251" s="148" t="s">
        <v>145</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c r="A252" s="168" t="s">
        <v>135</v>
      </c>
      <c r="B252" s="169" t="s">
        <v>99</v>
      </c>
      <c r="C252" s="190" t="s">
        <v>100</v>
      </c>
      <c r="D252" s="170"/>
      <c r="E252" s="171"/>
      <c r="F252" s="172"/>
      <c r="G252" s="172">
        <f>SUMIF(AG253:AG258,"&lt;&gt;NOR",G253:G258)</f>
        <v>0</v>
      </c>
      <c r="H252" s="172"/>
      <c r="I252" s="172">
        <f>SUM(I253:I258)</f>
        <v>0</v>
      </c>
      <c r="J252" s="172"/>
      <c r="K252" s="172">
        <f>SUM(K253:K258)</f>
        <v>0</v>
      </c>
      <c r="L252" s="172"/>
      <c r="M252" s="172">
        <f>SUM(M253:M258)</f>
        <v>0</v>
      </c>
      <c r="N252" s="172"/>
      <c r="O252" s="173">
        <f>SUM(O253:O258)</f>
        <v>0</v>
      </c>
      <c r="P252" s="167"/>
      <c r="Q252" s="167">
        <f>SUM(Q253:Q258)</f>
        <v>0</v>
      </c>
      <c r="R252" s="167"/>
      <c r="S252" s="167"/>
      <c r="T252" s="167"/>
      <c r="U252" s="167"/>
      <c r="V252" s="167">
        <f>SUM(V253:V258)</f>
        <v>0.24</v>
      </c>
      <c r="W252" s="167"/>
      <c r="X252" s="167"/>
      <c r="AG252" t="s">
        <v>136</v>
      </c>
    </row>
    <row r="253" spans="1:60" ht="20.399999999999999" outlineLevel="1">
      <c r="A253" s="174">
        <v>96</v>
      </c>
      <c r="B253" s="175" t="s">
        <v>426</v>
      </c>
      <c r="C253" s="191" t="s">
        <v>427</v>
      </c>
      <c r="D253" s="176" t="s">
        <v>148</v>
      </c>
      <c r="E253" s="177">
        <v>1.96</v>
      </c>
      <c r="F253" s="178"/>
      <c r="G253" s="179">
        <f>ROUND(E253*F253,2)</f>
        <v>0</v>
      </c>
      <c r="H253" s="178"/>
      <c r="I253" s="179">
        <f>ROUND(E253*H253,2)</f>
        <v>0</v>
      </c>
      <c r="J253" s="178"/>
      <c r="K253" s="179">
        <f>ROUND(E253*J253,2)</f>
        <v>0</v>
      </c>
      <c r="L253" s="179">
        <v>15</v>
      </c>
      <c r="M253" s="179">
        <f>G253*(1+L253/100)</f>
        <v>0</v>
      </c>
      <c r="N253" s="179">
        <v>2.0000000000000001E-4</v>
      </c>
      <c r="O253" s="180">
        <f>ROUND(E253*N253,2)</f>
        <v>0</v>
      </c>
      <c r="P253" s="158">
        <v>0</v>
      </c>
      <c r="Q253" s="158">
        <f>ROUND(E253*P253,2)</f>
        <v>0</v>
      </c>
      <c r="R253" s="158"/>
      <c r="S253" s="158" t="s">
        <v>140</v>
      </c>
      <c r="T253" s="158" t="s">
        <v>141</v>
      </c>
      <c r="U253" s="158">
        <v>9.2999999999999999E-2</v>
      </c>
      <c r="V253" s="158">
        <f>ROUND(E253*U253,2)</f>
        <v>0.18</v>
      </c>
      <c r="W253" s="158"/>
      <c r="X253" s="158" t="s">
        <v>142</v>
      </c>
      <c r="Y253" s="148"/>
      <c r="Z253" s="148"/>
      <c r="AA253" s="148"/>
      <c r="AB253" s="148"/>
      <c r="AC253" s="148"/>
      <c r="AD253" s="148"/>
      <c r="AE253" s="148"/>
      <c r="AF253" s="148"/>
      <c r="AG253" s="148" t="s">
        <v>143</v>
      </c>
      <c r="AH253" s="148"/>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c r="A254" s="155"/>
      <c r="B254" s="156"/>
      <c r="C254" s="192" t="s">
        <v>428</v>
      </c>
      <c r="D254" s="160"/>
      <c r="E254" s="161">
        <v>0.98</v>
      </c>
      <c r="F254" s="158"/>
      <c r="G254" s="158"/>
      <c r="H254" s="158"/>
      <c r="I254" s="158"/>
      <c r="J254" s="158"/>
      <c r="K254" s="158"/>
      <c r="L254" s="158"/>
      <c r="M254" s="158"/>
      <c r="N254" s="158"/>
      <c r="O254" s="158"/>
      <c r="P254" s="158"/>
      <c r="Q254" s="158"/>
      <c r="R254" s="158"/>
      <c r="S254" s="158"/>
      <c r="T254" s="158"/>
      <c r="U254" s="158"/>
      <c r="V254" s="158"/>
      <c r="W254" s="158"/>
      <c r="X254" s="158"/>
      <c r="Y254" s="148"/>
      <c r="Z254" s="148"/>
      <c r="AA254" s="148"/>
      <c r="AB254" s="148"/>
      <c r="AC254" s="148"/>
      <c r="AD254" s="148"/>
      <c r="AE254" s="148"/>
      <c r="AF254" s="148"/>
      <c r="AG254" s="148" t="s">
        <v>145</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c r="A255" s="155"/>
      <c r="B255" s="156"/>
      <c r="C255" s="192" t="s">
        <v>429</v>
      </c>
      <c r="D255" s="160"/>
      <c r="E255" s="161">
        <v>0.98</v>
      </c>
      <c r="F255" s="158"/>
      <c r="G255" s="158"/>
      <c r="H255" s="158"/>
      <c r="I255" s="158"/>
      <c r="J255" s="158"/>
      <c r="K255" s="158"/>
      <c r="L255" s="158"/>
      <c r="M255" s="158"/>
      <c r="N255" s="158"/>
      <c r="O255" s="158"/>
      <c r="P255" s="158"/>
      <c r="Q255" s="158"/>
      <c r="R255" s="158"/>
      <c r="S255" s="158"/>
      <c r="T255" s="158"/>
      <c r="U255" s="158"/>
      <c r="V255" s="158"/>
      <c r="W255" s="158"/>
      <c r="X255" s="158"/>
      <c r="Y255" s="148"/>
      <c r="Z255" s="148"/>
      <c r="AA255" s="148"/>
      <c r="AB255" s="148"/>
      <c r="AC255" s="148"/>
      <c r="AD255" s="148"/>
      <c r="AE255" s="148"/>
      <c r="AF255" s="148"/>
      <c r="AG255" s="148" t="s">
        <v>145</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c r="A256" s="174">
        <v>97</v>
      </c>
      <c r="B256" s="175" t="s">
        <v>430</v>
      </c>
      <c r="C256" s="191" t="s">
        <v>431</v>
      </c>
      <c r="D256" s="176" t="s">
        <v>148</v>
      </c>
      <c r="E256" s="177">
        <v>1.96</v>
      </c>
      <c r="F256" s="178"/>
      <c r="G256" s="179">
        <f>ROUND(E256*F256,2)</f>
        <v>0</v>
      </c>
      <c r="H256" s="178"/>
      <c r="I256" s="179">
        <f>ROUND(E256*H256,2)</f>
        <v>0</v>
      </c>
      <c r="J256" s="178"/>
      <c r="K256" s="179">
        <f>ROUND(E256*J256,2)</f>
        <v>0</v>
      </c>
      <c r="L256" s="179">
        <v>15</v>
      </c>
      <c r="M256" s="179">
        <f>G256*(1+L256/100)</f>
        <v>0</v>
      </c>
      <c r="N256" s="179">
        <v>1.3999999999999999E-4</v>
      </c>
      <c r="O256" s="180">
        <f>ROUND(E256*N256,2)</f>
        <v>0</v>
      </c>
      <c r="P256" s="158">
        <v>0</v>
      </c>
      <c r="Q256" s="158">
        <f>ROUND(E256*P256,2)</f>
        <v>0</v>
      </c>
      <c r="R256" s="158"/>
      <c r="S256" s="158" t="s">
        <v>140</v>
      </c>
      <c r="T256" s="158" t="s">
        <v>141</v>
      </c>
      <c r="U256" s="158">
        <v>3.1E-2</v>
      </c>
      <c r="V256" s="158">
        <f>ROUND(E256*U256,2)</f>
        <v>0.06</v>
      </c>
      <c r="W256" s="158"/>
      <c r="X256" s="158" t="s">
        <v>142</v>
      </c>
      <c r="Y256" s="148"/>
      <c r="Z256" s="148"/>
      <c r="AA256" s="148"/>
      <c r="AB256" s="148"/>
      <c r="AC256" s="148"/>
      <c r="AD256" s="148"/>
      <c r="AE256" s="148"/>
      <c r="AF256" s="148"/>
      <c r="AG256" s="148" t="s">
        <v>143</v>
      </c>
      <c r="AH256" s="148"/>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c r="A257" s="155"/>
      <c r="B257" s="156"/>
      <c r="C257" s="192" t="s">
        <v>428</v>
      </c>
      <c r="D257" s="160"/>
      <c r="E257" s="161">
        <v>0.98</v>
      </c>
      <c r="F257" s="158"/>
      <c r="G257" s="158"/>
      <c r="H257" s="158"/>
      <c r="I257" s="158"/>
      <c r="J257" s="158"/>
      <c r="K257" s="158"/>
      <c r="L257" s="158"/>
      <c r="M257" s="158"/>
      <c r="N257" s="158"/>
      <c r="O257" s="158"/>
      <c r="P257" s="158"/>
      <c r="Q257" s="158"/>
      <c r="R257" s="158"/>
      <c r="S257" s="158"/>
      <c r="T257" s="158"/>
      <c r="U257" s="158"/>
      <c r="V257" s="158"/>
      <c r="W257" s="158"/>
      <c r="X257" s="158"/>
      <c r="Y257" s="148"/>
      <c r="Z257" s="148"/>
      <c r="AA257" s="148"/>
      <c r="AB257" s="148"/>
      <c r="AC257" s="148"/>
      <c r="AD257" s="148"/>
      <c r="AE257" s="148"/>
      <c r="AF257" s="148"/>
      <c r="AG257" s="148" t="s">
        <v>145</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c r="A258" s="155"/>
      <c r="B258" s="156"/>
      <c r="C258" s="192" t="s">
        <v>429</v>
      </c>
      <c r="D258" s="160"/>
      <c r="E258" s="161">
        <v>0.98</v>
      </c>
      <c r="F258" s="158"/>
      <c r="G258" s="158"/>
      <c r="H258" s="158"/>
      <c r="I258" s="158"/>
      <c r="J258" s="158"/>
      <c r="K258" s="158"/>
      <c r="L258" s="158"/>
      <c r="M258" s="158"/>
      <c r="N258" s="158"/>
      <c r="O258" s="158"/>
      <c r="P258" s="158"/>
      <c r="Q258" s="158"/>
      <c r="R258" s="158"/>
      <c r="S258" s="158"/>
      <c r="T258" s="158"/>
      <c r="U258" s="158"/>
      <c r="V258" s="158"/>
      <c r="W258" s="158"/>
      <c r="X258" s="158"/>
      <c r="Y258" s="148"/>
      <c r="Z258" s="148"/>
      <c r="AA258" s="148"/>
      <c r="AB258" s="148"/>
      <c r="AC258" s="148"/>
      <c r="AD258" s="148"/>
      <c r="AE258" s="148"/>
      <c r="AF258" s="148"/>
      <c r="AG258" s="148" t="s">
        <v>145</v>
      </c>
      <c r="AH258" s="148">
        <v>0</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c r="A259" s="168" t="s">
        <v>135</v>
      </c>
      <c r="B259" s="169" t="s">
        <v>101</v>
      </c>
      <c r="C259" s="190" t="s">
        <v>102</v>
      </c>
      <c r="D259" s="170"/>
      <c r="E259" s="171"/>
      <c r="F259" s="172"/>
      <c r="G259" s="172">
        <f>SUMIF(AG260:AG263,"&lt;&gt;NOR",G260:G263)</f>
        <v>0</v>
      </c>
      <c r="H259" s="172"/>
      <c r="I259" s="172">
        <f>SUM(I260:I263)</f>
        <v>0</v>
      </c>
      <c r="J259" s="172"/>
      <c r="K259" s="172">
        <f>SUM(K260:K263)</f>
        <v>0</v>
      </c>
      <c r="L259" s="172"/>
      <c r="M259" s="172">
        <f>SUM(M260:M263)</f>
        <v>0</v>
      </c>
      <c r="N259" s="172"/>
      <c r="O259" s="173">
        <f>SUM(O260:O263)</f>
        <v>0.08</v>
      </c>
      <c r="P259" s="167"/>
      <c r="Q259" s="167">
        <f>SUM(Q260:Q263)</f>
        <v>0</v>
      </c>
      <c r="R259" s="167"/>
      <c r="S259" s="167"/>
      <c r="T259" s="167"/>
      <c r="U259" s="167"/>
      <c r="V259" s="167">
        <f>SUM(V260:V263)</f>
        <v>16.98</v>
      </c>
      <c r="W259" s="167"/>
      <c r="X259" s="167"/>
      <c r="AG259" t="s">
        <v>136</v>
      </c>
    </row>
    <row r="260" spans="1:60" outlineLevel="1">
      <c r="A260" s="174">
        <v>98</v>
      </c>
      <c r="B260" s="175" t="s">
        <v>432</v>
      </c>
      <c r="C260" s="191" t="s">
        <v>433</v>
      </c>
      <c r="D260" s="176" t="s">
        <v>148</v>
      </c>
      <c r="E260" s="177">
        <v>166.65875</v>
      </c>
      <c r="F260" s="178"/>
      <c r="G260" s="179">
        <f>ROUND(E260*F260,2)</f>
        <v>0</v>
      </c>
      <c r="H260" s="178"/>
      <c r="I260" s="179">
        <f>ROUND(E260*H260,2)</f>
        <v>0</v>
      </c>
      <c r="J260" s="178"/>
      <c r="K260" s="179">
        <f>ROUND(E260*J260,2)</f>
        <v>0</v>
      </c>
      <c r="L260" s="179">
        <v>15</v>
      </c>
      <c r="M260" s="179">
        <f>G260*(1+L260/100)</f>
        <v>0</v>
      </c>
      <c r="N260" s="179">
        <v>4.6000000000000001E-4</v>
      </c>
      <c r="O260" s="180">
        <f>ROUND(E260*N260,2)</f>
        <v>0.08</v>
      </c>
      <c r="P260" s="158">
        <v>0</v>
      </c>
      <c r="Q260" s="158">
        <f>ROUND(E260*P260,2)</f>
        <v>0</v>
      </c>
      <c r="R260" s="158"/>
      <c r="S260" s="158" t="s">
        <v>140</v>
      </c>
      <c r="T260" s="158" t="s">
        <v>141</v>
      </c>
      <c r="U260" s="158">
        <v>0.10191</v>
      </c>
      <c r="V260" s="158">
        <f>ROUND(E260*U260,2)</f>
        <v>16.98</v>
      </c>
      <c r="W260" s="158"/>
      <c r="X260" s="158" t="s">
        <v>142</v>
      </c>
      <c r="Y260" s="148"/>
      <c r="Z260" s="148"/>
      <c r="AA260" s="148"/>
      <c r="AB260" s="148"/>
      <c r="AC260" s="148"/>
      <c r="AD260" s="148"/>
      <c r="AE260" s="148"/>
      <c r="AF260" s="148"/>
      <c r="AG260" s="148" t="s">
        <v>143</v>
      </c>
      <c r="AH260" s="148"/>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ht="20.399999999999999" outlineLevel="1">
      <c r="A261" s="155"/>
      <c r="B261" s="156"/>
      <c r="C261" s="192" t="s">
        <v>434</v>
      </c>
      <c r="D261" s="160"/>
      <c r="E261" s="161">
        <v>89.741249999999994</v>
      </c>
      <c r="F261" s="158"/>
      <c r="G261" s="158"/>
      <c r="H261" s="158"/>
      <c r="I261" s="158"/>
      <c r="J261" s="158"/>
      <c r="K261" s="158"/>
      <c r="L261" s="158"/>
      <c r="M261" s="158"/>
      <c r="N261" s="158"/>
      <c r="O261" s="158"/>
      <c r="P261" s="158"/>
      <c r="Q261" s="158"/>
      <c r="R261" s="158"/>
      <c r="S261" s="158"/>
      <c r="T261" s="158"/>
      <c r="U261" s="158"/>
      <c r="V261" s="158"/>
      <c r="W261" s="158"/>
      <c r="X261" s="158"/>
      <c r="Y261" s="148"/>
      <c r="Z261" s="148"/>
      <c r="AA261" s="148"/>
      <c r="AB261" s="148"/>
      <c r="AC261" s="148"/>
      <c r="AD261" s="148"/>
      <c r="AE261" s="148"/>
      <c r="AF261" s="148"/>
      <c r="AG261" s="148" t="s">
        <v>145</v>
      </c>
      <c r="AH261" s="148">
        <v>0</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c r="A262" s="155"/>
      <c r="B262" s="156"/>
      <c r="C262" s="192" t="s">
        <v>435</v>
      </c>
      <c r="D262" s="160"/>
      <c r="E262" s="161">
        <v>29.7</v>
      </c>
      <c r="F262" s="158"/>
      <c r="G262" s="158"/>
      <c r="H262" s="158"/>
      <c r="I262" s="158"/>
      <c r="J262" s="158"/>
      <c r="K262" s="158"/>
      <c r="L262" s="158"/>
      <c r="M262" s="158"/>
      <c r="N262" s="158"/>
      <c r="O262" s="158"/>
      <c r="P262" s="158"/>
      <c r="Q262" s="158"/>
      <c r="R262" s="158"/>
      <c r="S262" s="158"/>
      <c r="T262" s="158"/>
      <c r="U262" s="158"/>
      <c r="V262" s="158"/>
      <c r="W262" s="158"/>
      <c r="X262" s="158"/>
      <c r="Y262" s="148"/>
      <c r="Z262" s="148"/>
      <c r="AA262" s="148"/>
      <c r="AB262" s="148"/>
      <c r="AC262" s="148"/>
      <c r="AD262" s="148"/>
      <c r="AE262" s="148"/>
      <c r="AF262" s="148"/>
      <c r="AG262" s="148" t="s">
        <v>145</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c r="A263" s="155"/>
      <c r="B263" s="156"/>
      <c r="C263" s="192" t="s">
        <v>436</v>
      </c>
      <c r="D263" s="160"/>
      <c r="E263" s="161">
        <v>47.217500000000001</v>
      </c>
      <c r="F263" s="158"/>
      <c r="G263" s="158"/>
      <c r="H263" s="158"/>
      <c r="I263" s="158"/>
      <c r="J263" s="158"/>
      <c r="K263" s="158"/>
      <c r="L263" s="158"/>
      <c r="M263" s="158"/>
      <c r="N263" s="158"/>
      <c r="O263" s="158"/>
      <c r="P263" s="158"/>
      <c r="Q263" s="158"/>
      <c r="R263" s="158"/>
      <c r="S263" s="158"/>
      <c r="T263" s="158"/>
      <c r="U263" s="158"/>
      <c r="V263" s="158"/>
      <c r="W263" s="158"/>
      <c r="X263" s="158"/>
      <c r="Y263" s="148"/>
      <c r="Z263" s="148"/>
      <c r="AA263" s="148"/>
      <c r="AB263" s="148"/>
      <c r="AC263" s="148"/>
      <c r="AD263" s="148"/>
      <c r="AE263" s="148"/>
      <c r="AF263" s="148"/>
      <c r="AG263" s="148" t="s">
        <v>145</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c r="A264" s="168" t="s">
        <v>135</v>
      </c>
      <c r="B264" s="169" t="s">
        <v>103</v>
      </c>
      <c r="C264" s="190" t="s">
        <v>104</v>
      </c>
      <c r="D264" s="170"/>
      <c r="E264" s="171"/>
      <c r="F264" s="172"/>
      <c r="G264" s="172">
        <f>SUMIF(AG265:AG266,"&lt;&gt;NOR",G265:G266)</f>
        <v>0</v>
      </c>
      <c r="H264" s="172"/>
      <c r="I264" s="172">
        <f>SUM(I265:I266)</f>
        <v>0</v>
      </c>
      <c r="J264" s="172"/>
      <c r="K264" s="172">
        <f>SUM(K265:K266)</f>
        <v>0</v>
      </c>
      <c r="L264" s="172"/>
      <c r="M264" s="172">
        <f>SUM(M265:M266)</f>
        <v>0</v>
      </c>
      <c r="N264" s="172"/>
      <c r="O264" s="173">
        <f>SUM(O265:O266)</f>
        <v>0</v>
      </c>
      <c r="P264" s="167"/>
      <c r="Q264" s="167">
        <f>SUM(Q265:Q266)</f>
        <v>0</v>
      </c>
      <c r="R264" s="167"/>
      <c r="S264" s="167"/>
      <c r="T264" s="167"/>
      <c r="U264" s="167"/>
      <c r="V264" s="167">
        <f>SUM(V265:V266)</f>
        <v>0.96</v>
      </c>
      <c r="W264" s="167"/>
      <c r="X264" s="167"/>
      <c r="AG264" t="s">
        <v>136</v>
      </c>
    </row>
    <row r="265" spans="1:60" ht="20.399999999999999" outlineLevel="1">
      <c r="A265" s="174">
        <v>99</v>
      </c>
      <c r="B265" s="175" t="s">
        <v>437</v>
      </c>
      <c r="C265" s="191" t="s">
        <v>438</v>
      </c>
      <c r="D265" s="176" t="s">
        <v>199</v>
      </c>
      <c r="E265" s="177">
        <v>8</v>
      </c>
      <c r="F265" s="178"/>
      <c r="G265" s="179">
        <f>ROUND(E265*F265,2)</f>
        <v>0</v>
      </c>
      <c r="H265" s="178"/>
      <c r="I265" s="179">
        <f>ROUND(E265*H265,2)</f>
        <v>0</v>
      </c>
      <c r="J265" s="178"/>
      <c r="K265" s="179">
        <f>ROUND(E265*J265,2)</f>
        <v>0</v>
      </c>
      <c r="L265" s="179">
        <v>15</v>
      </c>
      <c r="M265" s="179">
        <f>G265*(1+L265/100)</f>
        <v>0</v>
      </c>
      <c r="N265" s="179">
        <v>0</v>
      </c>
      <c r="O265" s="180">
        <f>ROUND(E265*N265,2)</f>
        <v>0</v>
      </c>
      <c r="P265" s="158">
        <v>0</v>
      </c>
      <c r="Q265" s="158">
        <f>ROUND(E265*P265,2)</f>
        <v>0</v>
      </c>
      <c r="R265" s="158"/>
      <c r="S265" s="158" t="s">
        <v>140</v>
      </c>
      <c r="T265" s="158" t="s">
        <v>141</v>
      </c>
      <c r="U265" s="158">
        <v>0.12</v>
      </c>
      <c r="V265" s="158">
        <f>ROUND(E265*U265,2)</f>
        <v>0.96</v>
      </c>
      <c r="W265" s="158"/>
      <c r="X265" s="158" t="s">
        <v>142</v>
      </c>
      <c r="Y265" s="148"/>
      <c r="Z265" s="148"/>
      <c r="AA265" s="148"/>
      <c r="AB265" s="148"/>
      <c r="AC265" s="148"/>
      <c r="AD265" s="148"/>
      <c r="AE265" s="148"/>
      <c r="AF265" s="148"/>
      <c r="AG265" s="148" t="s">
        <v>143</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c r="A266" s="155"/>
      <c r="B266" s="156"/>
      <c r="C266" s="192" t="s">
        <v>439</v>
      </c>
      <c r="D266" s="160"/>
      <c r="E266" s="161">
        <v>8</v>
      </c>
      <c r="F266" s="158"/>
      <c r="G266" s="158"/>
      <c r="H266" s="158"/>
      <c r="I266" s="158"/>
      <c r="J266" s="158"/>
      <c r="K266" s="158"/>
      <c r="L266" s="158"/>
      <c r="M266" s="158"/>
      <c r="N266" s="158"/>
      <c r="O266" s="158"/>
      <c r="P266" s="158"/>
      <c r="Q266" s="158"/>
      <c r="R266" s="158"/>
      <c r="S266" s="158"/>
      <c r="T266" s="158"/>
      <c r="U266" s="158"/>
      <c r="V266" s="158"/>
      <c r="W266" s="158"/>
      <c r="X266" s="158"/>
      <c r="Y266" s="148"/>
      <c r="Z266" s="148"/>
      <c r="AA266" s="148"/>
      <c r="AB266" s="148"/>
      <c r="AC266" s="148"/>
      <c r="AD266" s="148"/>
      <c r="AE266" s="148"/>
      <c r="AF266" s="148"/>
      <c r="AG266" s="148" t="s">
        <v>145</v>
      </c>
      <c r="AH266" s="148">
        <v>0</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c r="A267" s="168" t="s">
        <v>135</v>
      </c>
      <c r="B267" s="169" t="s">
        <v>105</v>
      </c>
      <c r="C267" s="190" t="s">
        <v>106</v>
      </c>
      <c r="D267" s="170"/>
      <c r="E267" s="171"/>
      <c r="F267" s="172"/>
      <c r="G267" s="172">
        <f>SUMIF(AG268:AG273,"&lt;&gt;NOR",G268:G273)</f>
        <v>0</v>
      </c>
      <c r="H267" s="172"/>
      <c r="I267" s="172">
        <f>SUM(I268:I273)</f>
        <v>0</v>
      </c>
      <c r="J267" s="172"/>
      <c r="K267" s="172">
        <f>SUM(K268:K273)</f>
        <v>0</v>
      </c>
      <c r="L267" s="172"/>
      <c r="M267" s="172">
        <f>SUM(M268:M273)</f>
        <v>0</v>
      </c>
      <c r="N267" s="172"/>
      <c r="O267" s="173">
        <f>SUM(O268:O273)</f>
        <v>0</v>
      </c>
      <c r="P267" s="167"/>
      <c r="Q267" s="167">
        <f>SUM(Q268:Q273)</f>
        <v>0</v>
      </c>
      <c r="R267" s="167"/>
      <c r="S267" s="167"/>
      <c r="T267" s="167"/>
      <c r="U267" s="167"/>
      <c r="V267" s="167">
        <f>SUM(V268:V273)</f>
        <v>15.089999999999998</v>
      </c>
      <c r="W267" s="167"/>
      <c r="X267" s="167"/>
      <c r="AG267" t="s">
        <v>136</v>
      </c>
    </row>
    <row r="268" spans="1:60" outlineLevel="1">
      <c r="A268" s="181">
        <v>100</v>
      </c>
      <c r="B268" s="182" t="s">
        <v>440</v>
      </c>
      <c r="C268" s="195" t="s">
        <v>441</v>
      </c>
      <c r="D268" s="183" t="s">
        <v>177</v>
      </c>
      <c r="E268" s="184">
        <v>16.787130000000001</v>
      </c>
      <c r="F268" s="185"/>
      <c r="G268" s="186">
        <f t="shared" ref="G268:G273" si="7">ROUND(E268*F268,2)</f>
        <v>0</v>
      </c>
      <c r="H268" s="185"/>
      <c r="I268" s="186">
        <f t="shared" ref="I268:I273" si="8">ROUND(E268*H268,2)</f>
        <v>0</v>
      </c>
      <c r="J268" s="185"/>
      <c r="K268" s="186">
        <f t="shared" ref="K268:K273" si="9">ROUND(E268*J268,2)</f>
        <v>0</v>
      </c>
      <c r="L268" s="186">
        <v>15</v>
      </c>
      <c r="M268" s="186">
        <f t="shared" ref="M268:M273" si="10">G268*(1+L268/100)</f>
        <v>0</v>
      </c>
      <c r="N268" s="186">
        <v>0</v>
      </c>
      <c r="O268" s="187">
        <f t="shared" ref="O268:O273" si="11">ROUND(E268*N268,2)</f>
        <v>0</v>
      </c>
      <c r="P268" s="158">
        <v>0</v>
      </c>
      <c r="Q268" s="158">
        <f t="shared" ref="Q268:Q273" si="12">ROUND(E268*P268,2)</f>
        <v>0</v>
      </c>
      <c r="R268" s="158"/>
      <c r="S268" s="158" t="s">
        <v>140</v>
      </c>
      <c r="T268" s="158" t="s">
        <v>141</v>
      </c>
      <c r="U268" s="158">
        <v>4.2000000000000003E-2</v>
      </c>
      <c r="V268" s="158">
        <f t="shared" ref="V268:V273" si="13">ROUND(E268*U268,2)</f>
        <v>0.71</v>
      </c>
      <c r="W268" s="158"/>
      <c r="X268" s="158" t="s">
        <v>442</v>
      </c>
      <c r="Y268" s="148"/>
      <c r="Z268" s="148"/>
      <c r="AA268" s="148"/>
      <c r="AB268" s="148"/>
      <c r="AC268" s="148"/>
      <c r="AD268" s="148"/>
      <c r="AE268" s="148"/>
      <c r="AF268" s="148"/>
      <c r="AG268" s="148" t="s">
        <v>443</v>
      </c>
      <c r="AH268" s="148"/>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c r="A269" s="181">
        <v>101</v>
      </c>
      <c r="B269" s="182" t="s">
        <v>444</v>
      </c>
      <c r="C269" s="195" t="s">
        <v>445</v>
      </c>
      <c r="D269" s="183" t="s">
        <v>177</v>
      </c>
      <c r="E269" s="184">
        <v>16.787130000000001</v>
      </c>
      <c r="F269" s="185"/>
      <c r="G269" s="186">
        <f t="shared" si="7"/>
        <v>0</v>
      </c>
      <c r="H269" s="185"/>
      <c r="I269" s="186">
        <f t="shared" si="8"/>
        <v>0</v>
      </c>
      <c r="J269" s="185"/>
      <c r="K269" s="186">
        <f t="shared" si="9"/>
        <v>0</v>
      </c>
      <c r="L269" s="186">
        <v>15</v>
      </c>
      <c r="M269" s="186">
        <f t="shared" si="10"/>
        <v>0</v>
      </c>
      <c r="N269" s="186">
        <v>0</v>
      </c>
      <c r="O269" s="187">
        <f t="shared" si="11"/>
        <v>0</v>
      </c>
      <c r="P269" s="158">
        <v>0</v>
      </c>
      <c r="Q269" s="158">
        <f t="shared" si="12"/>
        <v>0</v>
      </c>
      <c r="R269" s="158"/>
      <c r="S269" s="158" t="s">
        <v>140</v>
      </c>
      <c r="T269" s="158" t="s">
        <v>141</v>
      </c>
      <c r="U269" s="158">
        <v>0</v>
      </c>
      <c r="V269" s="158">
        <f t="shared" si="13"/>
        <v>0</v>
      </c>
      <c r="W269" s="158"/>
      <c r="X269" s="158" t="s">
        <v>442</v>
      </c>
      <c r="Y269" s="148"/>
      <c r="Z269" s="148"/>
      <c r="AA269" s="148"/>
      <c r="AB269" s="148"/>
      <c r="AC269" s="148"/>
      <c r="AD269" s="148"/>
      <c r="AE269" s="148"/>
      <c r="AF269" s="148"/>
      <c r="AG269" s="148" t="s">
        <v>443</v>
      </c>
      <c r="AH269" s="148"/>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c r="A270" s="181">
        <v>102</v>
      </c>
      <c r="B270" s="182" t="s">
        <v>446</v>
      </c>
      <c r="C270" s="195" t="s">
        <v>447</v>
      </c>
      <c r="D270" s="183" t="s">
        <v>177</v>
      </c>
      <c r="E270" s="184">
        <v>16.787130000000001</v>
      </c>
      <c r="F270" s="185"/>
      <c r="G270" s="186">
        <f t="shared" si="7"/>
        <v>0</v>
      </c>
      <c r="H270" s="185"/>
      <c r="I270" s="186">
        <f t="shared" si="8"/>
        <v>0</v>
      </c>
      <c r="J270" s="185"/>
      <c r="K270" s="186">
        <f t="shared" si="9"/>
        <v>0</v>
      </c>
      <c r="L270" s="186">
        <v>15</v>
      </c>
      <c r="M270" s="186">
        <f t="shared" si="10"/>
        <v>0</v>
      </c>
      <c r="N270" s="186">
        <v>0</v>
      </c>
      <c r="O270" s="187">
        <f t="shared" si="11"/>
        <v>0</v>
      </c>
      <c r="P270" s="158">
        <v>0</v>
      </c>
      <c r="Q270" s="158">
        <f t="shared" si="12"/>
        <v>0</v>
      </c>
      <c r="R270" s="158"/>
      <c r="S270" s="158" t="s">
        <v>140</v>
      </c>
      <c r="T270" s="158" t="s">
        <v>178</v>
      </c>
      <c r="U270" s="158">
        <v>0</v>
      </c>
      <c r="V270" s="158">
        <f t="shared" si="13"/>
        <v>0</v>
      </c>
      <c r="W270" s="158"/>
      <c r="X270" s="158" t="s">
        <v>442</v>
      </c>
      <c r="Y270" s="148"/>
      <c r="Z270" s="148"/>
      <c r="AA270" s="148"/>
      <c r="AB270" s="148"/>
      <c r="AC270" s="148"/>
      <c r="AD270" s="148"/>
      <c r="AE270" s="148"/>
      <c r="AF270" s="148"/>
      <c r="AG270" s="148" t="s">
        <v>443</v>
      </c>
      <c r="AH270" s="148"/>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c r="A271" s="181">
        <v>103</v>
      </c>
      <c r="B271" s="182" t="s">
        <v>448</v>
      </c>
      <c r="C271" s="195" t="s">
        <v>449</v>
      </c>
      <c r="D271" s="183" t="s">
        <v>177</v>
      </c>
      <c r="E271" s="184">
        <v>16.787130000000001</v>
      </c>
      <c r="F271" s="185"/>
      <c r="G271" s="186">
        <f t="shared" si="7"/>
        <v>0</v>
      </c>
      <c r="H271" s="185"/>
      <c r="I271" s="186">
        <f t="shared" si="8"/>
        <v>0</v>
      </c>
      <c r="J271" s="185"/>
      <c r="K271" s="186">
        <f t="shared" si="9"/>
        <v>0</v>
      </c>
      <c r="L271" s="186">
        <v>15</v>
      </c>
      <c r="M271" s="186">
        <f t="shared" si="10"/>
        <v>0</v>
      </c>
      <c r="N271" s="186">
        <v>0</v>
      </c>
      <c r="O271" s="187">
        <f t="shared" si="11"/>
        <v>0</v>
      </c>
      <c r="P271" s="158">
        <v>0</v>
      </c>
      <c r="Q271" s="158">
        <f t="shared" si="12"/>
        <v>0</v>
      </c>
      <c r="R271" s="158"/>
      <c r="S271" s="158" t="s">
        <v>140</v>
      </c>
      <c r="T271" s="158" t="s">
        <v>141</v>
      </c>
      <c r="U271" s="158">
        <v>0.752</v>
      </c>
      <c r="V271" s="158">
        <f t="shared" si="13"/>
        <v>12.62</v>
      </c>
      <c r="W271" s="158"/>
      <c r="X271" s="158" t="s">
        <v>442</v>
      </c>
      <c r="Y271" s="148"/>
      <c r="Z271" s="148"/>
      <c r="AA271" s="148"/>
      <c r="AB271" s="148"/>
      <c r="AC271" s="148"/>
      <c r="AD271" s="148"/>
      <c r="AE271" s="148"/>
      <c r="AF271" s="148"/>
      <c r="AG271" s="148" t="s">
        <v>443</v>
      </c>
      <c r="AH271" s="148"/>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c r="A272" s="181">
        <v>104</v>
      </c>
      <c r="B272" s="182" t="s">
        <v>450</v>
      </c>
      <c r="C272" s="195" t="s">
        <v>451</v>
      </c>
      <c r="D272" s="183" t="s">
        <v>177</v>
      </c>
      <c r="E272" s="184">
        <v>16.787130000000001</v>
      </c>
      <c r="F272" s="185"/>
      <c r="G272" s="186">
        <f t="shared" si="7"/>
        <v>0</v>
      </c>
      <c r="H272" s="185"/>
      <c r="I272" s="186">
        <f t="shared" si="8"/>
        <v>0</v>
      </c>
      <c r="J272" s="185"/>
      <c r="K272" s="186">
        <f t="shared" si="9"/>
        <v>0</v>
      </c>
      <c r="L272" s="186">
        <v>15</v>
      </c>
      <c r="M272" s="186">
        <f t="shared" si="10"/>
        <v>0</v>
      </c>
      <c r="N272" s="186">
        <v>0</v>
      </c>
      <c r="O272" s="187">
        <f t="shared" si="11"/>
        <v>0</v>
      </c>
      <c r="P272" s="158">
        <v>0</v>
      </c>
      <c r="Q272" s="158">
        <f t="shared" si="12"/>
        <v>0</v>
      </c>
      <c r="R272" s="158"/>
      <c r="S272" s="158" t="s">
        <v>140</v>
      </c>
      <c r="T272" s="158" t="s">
        <v>141</v>
      </c>
      <c r="U272" s="158">
        <v>9.9000000000000005E-2</v>
      </c>
      <c r="V272" s="158">
        <f t="shared" si="13"/>
        <v>1.66</v>
      </c>
      <c r="W272" s="158"/>
      <c r="X272" s="158" t="s">
        <v>442</v>
      </c>
      <c r="Y272" s="148"/>
      <c r="Z272" s="148"/>
      <c r="AA272" s="148"/>
      <c r="AB272" s="148"/>
      <c r="AC272" s="148"/>
      <c r="AD272" s="148"/>
      <c r="AE272" s="148"/>
      <c r="AF272" s="148"/>
      <c r="AG272" s="148" t="s">
        <v>443</v>
      </c>
      <c r="AH272" s="148"/>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c r="A273" s="181">
        <v>105</v>
      </c>
      <c r="B273" s="182" t="s">
        <v>452</v>
      </c>
      <c r="C273" s="195" t="s">
        <v>453</v>
      </c>
      <c r="D273" s="183" t="s">
        <v>177</v>
      </c>
      <c r="E273" s="184">
        <v>16.787130000000001</v>
      </c>
      <c r="F273" s="185"/>
      <c r="G273" s="186">
        <f t="shared" si="7"/>
        <v>0</v>
      </c>
      <c r="H273" s="185"/>
      <c r="I273" s="186">
        <f t="shared" si="8"/>
        <v>0</v>
      </c>
      <c r="J273" s="185"/>
      <c r="K273" s="186">
        <f t="shared" si="9"/>
        <v>0</v>
      </c>
      <c r="L273" s="186">
        <v>15</v>
      </c>
      <c r="M273" s="186">
        <f t="shared" si="10"/>
        <v>0</v>
      </c>
      <c r="N273" s="186">
        <v>0</v>
      </c>
      <c r="O273" s="187">
        <f t="shared" si="11"/>
        <v>0</v>
      </c>
      <c r="P273" s="158">
        <v>0</v>
      </c>
      <c r="Q273" s="158">
        <f t="shared" si="12"/>
        <v>0</v>
      </c>
      <c r="R273" s="158"/>
      <c r="S273" s="158" t="s">
        <v>140</v>
      </c>
      <c r="T273" s="158" t="s">
        <v>141</v>
      </c>
      <c r="U273" s="158">
        <v>6.0000000000000001E-3</v>
      </c>
      <c r="V273" s="158">
        <f t="shared" si="13"/>
        <v>0.1</v>
      </c>
      <c r="W273" s="158"/>
      <c r="X273" s="158" t="s">
        <v>442</v>
      </c>
      <c r="Y273" s="148"/>
      <c r="Z273" s="148"/>
      <c r="AA273" s="148"/>
      <c r="AB273" s="148"/>
      <c r="AC273" s="148"/>
      <c r="AD273" s="148"/>
      <c r="AE273" s="148"/>
      <c r="AF273" s="148"/>
      <c r="AG273" s="148" t="s">
        <v>443</v>
      </c>
      <c r="AH273" s="148"/>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c r="A274" s="168" t="s">
        <v>135</v>
      </c>
      <c r="B274" s="169" t="s">
        <v>108</v>
      </c>
      <c r="C274" s="190" t="s">
        <v>29</v>
      </c>
      <c r="D274" s="170"/>
      <c r="E274" s="171"/>
      <c r="F274" s="172"/>
      <c r="G274" s="172">
        <f>SUMIF(AG275:AG282,"&lt;&gt;NOR",G275:G282)</f>
        <v>0</v>
      </c>
      <c r="H274" s="172"/>
      <c r="I274" s="172">
        <f>SUM(I275:I282)</f>
        <v>0</v>
      </c>
      <c r="J274" s="172"/>
      <c r="K274" s="172">
        <f>SUM(K275:K282)</f>
        <v>0</v>
      </c>
      <c r="L274" s="172"/>
      <c r="M274" s="172">
        <f>SUM(M275:M282)</f>
        <v>0</v>
      </c>
      <c r="N274" s="172"/>
      <c r="O274" s="173">
        <f>SUM(O275:O282)</f>
        <v>0</v>
      </c>
      <c r="P274" s="167"/>
      <c r="Q274" s="167">
        <f>SUM(Q275:Q282)</f>
        <v>0</v>
      </c>
      <c r="R274" s="167"/>
      <c r="S274" s="167"/>
      <c r="T274" s="167"/>
      <c r="U274" s="167"/>
      <c r="V274" s="167">
        <f>SUM(V275:V282)</f>
        <v>0</v>
      </c>
      <c r="W274" s="167"/>
      <c r="X274" s="167"/>
      <c r="AG274" t="s">
        <v>136</v>
      </c>
    </row>
    <row r="275" spans="1:60" outlineLevel="1">
      <c r="A275" s="181">
        <v>106</v>
      </c>
      <c r="B275" s="182" t="s">
        <v>454</v>
      </c>
      <c r="C275" s="195" t="s">
        <v>455</v>
      </c>
      <c r="D275" s="183" t="s">
        <v>195</v>
      </c>
      <c r="E275" s="184">
        <v>1</v>
      </c>
      <c r="F275" s="185"/>
      <c r="G275" s="186">
        <f t="shared" ref="G275:G282" si="14">ROUND(E275*F275,2)</f>
        <v>0</v>
      </c>
      <c r="H275" s="185"/>
      <c r="I275" s="186">
        <f t="shared" ref="I275:I282" si="15">ROUND(E275*H275,2)</f>
        <v>0</v>
      </c>
      <c r="J275" s="185"/>
      <c r="K275" s="186">
        <f t="shared" ref="K275:K282" si="16">ROUND(E275*J275,2)</f>
        <v>0</v>
      </c>
      <c r="L275" s="186">
        <v>15</v>
      </c>
      <c r="M275" s="186">
        <f t="shared" ref="M275:M282" si="17">G275*(1+L275/100)</f>
        <v>0</v>
      </c>
      <c r="N275" s="186">
        <v>0</v>
      </c>
      <c r="O275" s="187">
        <f t="shared" ref="O275:O282" si="18">ROUND(E275*N275,2)</f>
        <v>0</v>
      </c>
      <c r="P275" s="158">
        <v>0</v>
      </c>
      <c r="Q275" s="158">
        <f t="shared" ref="Q275:Q282" si="19">ROUND(E275*P275,2)</f>
        <v>0</v>
      </c>
      <c r="R275" s="158"/>
      <c r="S275" s="158" t="s">
        <v>196</v>
      </c>
      <c r="T275" s="158" t="s">
        <v>178</v>
      </c>
      <c r="U275" s="158">
        <v>0</v>
      </c>
      <c r="V275" s="158">
        <f t="shared" ref="V275:V282" si="20">ROUND(E275*U275,2)</f>
        <v>0</v>
      </c>
      <c r="W275" s="158"/>
      <c r="X275" s="158" t="s">
        <v>142</v>
      </c>
      <c r="Y275" s="148"/>
      <c r="Z275" s="148"/>
      <c r="AA275" s="148"/>
      <c r="AB275" s="148"/>
      <c r="AC275" s="148"/>
      <c r="AD275" s="148"/>
      <c r="AE275" s="148"/>
      <c r="AF275" s="148"/>
      <c r="AG275" s="148" t="s">
        <v>143</v>
      </c>
      <c r="AH275" s="148"/>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c r="A276" s="181">
        <v>107</v>
      </c>
      <c r="B276" s="182" t="s">
        <v>456</v>
      </c>
      <c r="C276" s="195" t="s">
        <v>457</v>
      </c>
      <c r="D276" s="183" t="s">
        <v>195</v>
      </c>
      <c r="E276" s="184">
        <v>1</v>
      </c>
      <c r="F276" s="185"/>
      <c r="G276" s="186">
        <f t="shared" si="14"/>
        <v>0</v>
      </c>
      <c r="H276" s="185"/>
      <c r="I276" s="186">
        <f t="shared" si="15"/>
        <v>0</v>
      </c>
      <c r="J276" s="185"/>
      <c r="K276" s="186">
        <f t="shared" si="16"/>
        <v>0</v>
      </c>
      <c r="L276" s="186">
        <v>15</v>
      </c>
      <c r="M276" s="186">
        <f t="shared" si="17"/>
        <v>0</v>
      </c>
      <c r="N276" s="186">
        <v>0</v>
      </c>
      <c r="O276" s="187">
        <f t="shared" si="18"/>
        <v>0</v>
      </c>
      <c r="P276" s="158">
        <v>0</v>
      </c>
      <c r="Q276" s="158">
        <f t="shared" si="19"/>
        <v>0</v>
      </c>
      <c r="R276" s="158"/>
      <c r="S276" s="158" t="s">
        <v>196</v>
      </c>
      <c r="T276" s="158" t="s">
        <v>178</v>
      </c>
      <c r="U276" s="158">
        <v>0</v>
      </c>
      <c r="V276" s="158">
        <f t="shared" si="20"/>
        <v>0</v>
      </c>
      <c r="W276" s="158"/>
      <c r="X276" s="158" t="s">
        <v>142</v>
      </c>
      <c r="Y276" s="148"/>
      <c r="Z276" s="148"/>
      <c r="AA276" s="148"/>
      <c r="AB276" s="148"/>
      <c r="AC276" s="148"/>
      <c r="AD276" s="148"/>
      <c r="AE276" s="148"/>
      <c r="AF276" s="148"/>
      <c r="AG276" s="148" t="s">
        <v>143</v>
      </c>
      <c r="AH276" s="148"/>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ht="20.399999999999999" outlineLevel="1">
      <c r="A277" s="181">
        <v>108</v>
      </c>
      <c r="B277" s="182" t="s">
        <v>458</v>
      </c>
      <c r="C277" s="195" t="s">
        <v>459</v>
      </c>
      <c r="D277" s="183" t="s">
        <v>195</v>
      </c>
      <c r="E277" s="184">
        <v>1</v>
      </c>
      <c r="F277" s="185"/>
      <c r="G277" s="186">
        <f t="shared" si="14"/>
        <v>0</v>
      </c>
      <c r="H277" s="185"/>
      <c r="I277" s="186">
        <f t="shared" si="15"/>
        <v>0</v>
      </c>
      <c r="J277" s="185"/>
      <c r="K277" s="186">
        <f t="shared" si="16"/>
        <v>0</v>
      </c>
      <c r="L277" s="186">
        <v>15</v>
      </c>
      <c r="M277" s="186">
        <f t="shared" si="17"/>
        <v>0</v>
      </c>
      <c r="N277" s="186">
        <v>0</v>
      </c>
      <c r="O277" s="187">
        <f t="shared" si="18"/>
        <v>0</v>
      </c>
      <c r="P277" s="158">
        <v>0</v>
      </c>
      <c r="Q277" s="158">
        <f t="shared" si="19"/>
        <v>0</v>
      </c>
      <c r="R277" s="158"/>
      <c r="S277" s="158" t="s">
        <v>196</v>
      </c>
      <c r="T277" s="158" t="s">
        <v>178</v>
      </c>
      <c r="U277" s="158">
        <v>0</v>
      </c>
      <c r="V277" s="158">
        <f t="shared" si="20"/>
        <v>0</v>
      </c>
      <c r="W277" s="158"/>
      <c r="X277" s="158" t="s">
        <v>142</v>
      </c>
      <c r="Y277" s="148"/>
      <c r="Z277" s="148"/>
      <c r="AA277" s="148"/>
      <c r="AB277" s="148"/>
      <c r="AC277" s="148"/>
      <c r="AD277" s="148"/>
      <c r="AE277" s="148"/>
      <c r="AF277" s="148"/>
      <c r="AG277" s="148" t="s">
        <v>143</v>
      </c>
      <c r="AH277" s="148"/>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c r="A278" s="181">
        <v>109</v>
      </c>
      <c r="B278" s="182" t="s">
        <v>460</v>
      </c>
      <c r="C278" s="195" t="s">
        <v>461</v>
      </c>
      <c r="D278" s="183" t="s">
        <v>462</v>
      </c>
      <c r="E278" s="184">
        <v>1</v>
      </c>
      <c r="F278" s="185"/>
      <c r="G278" s="186">
        <f t="shared" si="14"/>
        <v>0</v>
      </c>
      <c r="H278" s="185"/>
      <c r="I278" s="186">
        <f t="shared" si="15"/>
        <v>0</v>
      </c>
      <c r="J278" s="185"/>
      <c r="K278" s="186">
        <f t="shared" si="16"/>
        <v>0</v>
      </c>
      <c r="L278" s="186">
        <v>15</v>
      </c>
      <c r="M278" s="186">
        <f t="shared" si="17"/>
        <v>0</v>
      </c>
      <c r="N278" s="186">
        <v>0</v>
      </c>
      <c r="O278" s="187">
        <f t="shared" si="18"/>
        <v>0</v>
      </c>
      <c r="P278" s="158">
        <v>0</v>
      </c>
      <c r="Q278" s="158">
        <f t="shared" si="19"/>
        <v>0</v>
      </c>
      <c r="R278" s="158"/>
      <c r="S278" s="158" t="s">
        <v>140</v>
      </c>
      <c r="T278" s="158" t="s">
        <v>178</v>
      </c>
      <c r="U278" s="158">
        <v>0</v>
      </c>
      <c r="V278" s="158">
        <f t="shared" si="20"/>
        <v>0</v>
      </c>
      <c r="W278" s="158"/>
      <c r="X278" s="158" t="s">
        <v>463</v>
      </c>
      <c r="Y278" s="148"/>
      <c r="Z278" s="148"/>
      <c r="AA278" s="148"/>
      <c r="AB278" s="148"/>
      <c r="AC278" s="148"/>
      <c r="AD278" s="148"/>
      <c r="AE278" s="148"/>
      <c r="AF278" s="148"/>
      <c r="AG278" s="148" t="s">
        <v>464</v>
      </c>
      <c r="AH278" s="148"/>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c r="A279" s="181">
        <v>110</v>
      </c>
      <c r="B279" s="182" t="s">
        <v>465</v>
      </c>
      <c r="C279" s="195" t="s">
        <v>466</v>
      </c>
      <c r="D279" s="183" t="s">
        <v>462</v>
      </c>
      <c r="E279" s="184">
        <v>1</v>
      </c>
      <c r="F279" s="185"/>
      <c r="G279" s="186">
        <f t="shared" si="14"/>
        <v>0</v>
      </c>
      <c r="H279" s="185"/>
      <c r="I279" s="186">
        <f t="shared" si="15"/>
        <v>0</v>
      </c>
      <c r="J279" s="185"/>
      <c r="K279" s="186">
        <f t="shared" si="16"/>
        <v>0</v>
      </c>
      <c r="L279" s="186">
        <v>15</v>
      </c>
      <c r="M279" s="186">
        <f t="shared" si="17"/>
        <v>0</v>
      </c>
      <c r="N279" s="186">
        <v>0</v>
      </c>
      <c r="O279" s="187">
        <f t="shared" si="18"/>
        <v>0</v>
      </c>
      <c r="P279" s="158">
        <v>0</v>
      </c>
      <c r="Q279" s="158">
        <f t="shared" si="19"/>
        <v>0</v>
      </c>
      <c r="R279" s="158"/>
      <c r="S279" s="158" t="s">
        <v>140</v>
      </c>
      <c r="T279" s="158" t="s">
        <v>178</v>
      </c>
      <c r="U279" s="158">
        <v>0</v>
      </c>
      <c r="V279" s="158">
        <f t="shared" si="20"/>
        <v>0</v>
      </c>
      <c r="W279" s="158"/>
      <c r="X279" s="158" t="s">
        <v>463</v>
      </c>
      <c r="Y279" s="148"/>
      <c r="Z279" s="148"/>
      <c r="AA279" s="148"/>
      <c r="AB279" s="148"/>
      <c r="AC279" s="148"/>
      <c r="AD279" s="148"/>
      <c r="AE279" s="148"/>
      <c r="AF279" s="148"/>
      <c r="AG279" s="148" t="s">
        <v>467</v>
      </c>
      <c r="AH279" s="148"/>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c r="A280" s="181">
        <v>111</v>
      </c>
      <c r="B280" s="182" t="s">
        <v>468</v>
      </c>
      <c r="C280" s="195" t="s">
        <v>469</v>
      </c>
      <c r="D280" s="183" t="s">
        <v>462</v>
      </c>
      <c r="E280" s="184">
        <v>1</v>
      </c>
      <c r="F280" s="185"/>
      <c r="G280" s="186">
        <f t="shared" si="14"/>
        <v>0</v>
      </c>
      <c r="H280" s="185"/>
      <c r="I280" s="186">
        <f t="shared" si="15"/>
        <v>0</v>
      </c>
      <c r="J280" s="185"/>
      <c r="K280" s="186">
        <f t="shared" si="16"/>
        <v>0</v>
      </c>
      <c r="L280" s="186">
        <v>15</v>
      </c>
      <c r="M280" s="186">
        <f t="shared" si="17"/>
        <v>0</v>
      </c>
      <c r="N280" s="186">
        <v>0</v>
      </c>
      <c r="O280" s="187">
        <f t="shared" si="18"/>
        <v>0</v>
      </c>
      <c r="P280" s="158">
        <v>0</v>
      </c>
      <c r="Q280" s="158">
        <f t="shared" si="19"/>
        <v>0</v>
      </c>
      <c r="R280" s="158"/>
      <c r="S280" s="158" t="s">
        <v>140</v>
      </c>
      <c r="T280" s="158" t="s">
        <v>178</v>
      </c>
      <c r="U280" s="158">
        <v>0</v>
      </c>
      <c r="V280" s="158">
        <f t="shared" si="20"/>
        <v>0</v>
      </c>
      <c r="W280" s="158"/>
      <c r="X280" s="158" t="s">
        <v>463</v>
      </c>
      <c r="Y280" s="148"/>
      <c r="Z280" s="148"/>
      <c r="AA280" s="148"/>
      <c r="AB280" s="148"/>
      <c r="AC280" s="148"/>
      <c r="AD280" s="148"/>
      <c r="AE280" s="148"/>
      <c r="AF280" s="148"/>
      <c r="AG280" s="148" t="s">
        <v>467</v>
      </c>
      <c r="AH280" s="148"/>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c r="A281" s="181">
        <v>112</v>
      </c>
      <c r="B281" s="182" t="s">
        <v>470</v>
      </c>
      <c r="C281" s="195" t="s">
        <v>471</v>
      </c>
      <c r="D281" s="183" t="s">
        <v>462</v>
      </c>
      <c r="E281" s="184">
        <v>1</v>
      </c>
      <c r="F281" s="185"/>
      <c r="G281" s="186">
        <f t="shared" si="14"/>
        <v>0</v>
      </c>
      <c r="H281" s="185"/>
      <c r="I281" s="186">
        <f t="shared" si="15"/>
        <v>0</v>
      </c>
      <c r="J281" s="185"/>
      <c r="K281" s="186">
        <f t="shared" si="16"/>
        <v>0</v>
      </c>
      <c r="L281" s="186">
        <v>15</v>
      </c>
      <c r="M281" s="186">
        <f t="shared" si="17"/>
        <v>0</v>
      </c>
      <c r="N281" s="186">
        <v>0</v>
      </c>
      <c r="O281" s="187">
        <f t="shared" si="18"/>
        <v>0</v>
      </c>
      <c r="P281" s="158">
        <v>0</v>
      </c>
      <c r="Q281" s="158">
        <f t="shared" si="19"/>
        <v>0</v>
      </c>
      <c r="R281" s="158"/>
      <c r="S281" s="158" t="s">
        <v>140</v>
      </c>
      <c r="T281" s="158" t="s">
        <v>178</v>
      </c>
      <c r="U281" s="158">
        <v>0</v>
      </c>
      <c r="V281" s="158">
        <f t="shared" si="20"/>
        <v>0</v>
      </c>
      <c r="W281" s="158"/>
      <c r="X281" s="158" t="s">
        <v>463</v>
      </c>
      <c r="Y281" s="148"/>
      <c r="Z281" s="148"/>
      <c r="AA281" s="148"/>
      <c r="AB281" s="148"/>
      <c r="AC281" s="148"/>
      <c r="AD281" s="148"/>
      <c r="AE281" s="148"/>
      <c r="AF281" s="148"/>
      <c r="AG281" s="148" t="s">
        <v>472</v>
      </c>
      <c r="AH281" s="148"/>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c r="A282" s="174">
        <v>113</v>
      </c>
      <c r="B282" s="175" t="s">
        <v>473</v>
      </c>
      <c r="C282" s="191" t="s">
        <v>474</v>
      </c>
      <c r="D282" s="176" t="s">
        <v>462</v>
      </c>
      <c r="E282" s="177">
        <v>1</v>
      </c>
      <c r="F282" s="178"/>
      <c r="G282" s="179">
        <f t="shared" si="14"/>
        <v>0</v>
      </c>
      <c r="H282" s="178"/>
      <c r="I282" s="179">
        <f t="shared" si="15"/>
        <v>0</v>
      </c>
      <c r="J282" s="178"/>
      <c r="K282" s="179">
        <f t="shared" si="16"/>
        <v>0</v>
      </c>
      <c r="L282" s="179">
        <v>15</v>
      </c>
      <c r="M282" s="179">
        <f t="shared" si="17"/>
        <v>0</v>
      </c>
      <c r="N282" s="179">
        <v>0</v>
      </c>
      <c r="O282" s="180">
        <f t="shared" si="18"/>
        <v>0</v>
      </c>
      <c r="P282" s="158">
        <v>0</v>
      </c>
      <c r="Q282" s="158">
        <f t="shared" si="19"/>
        <v>0</v>
      </c>
      <c r="R282" s="158"/>
      <c r="S282" s="158" t="s">
        <v>140</v>
      </c>
      <c r="T282" s="158" t="s">
        <v>178</v>
      </c>
      <c r="U282" s="158">
        <v>0</v>
      </c>
      <c r="V282" s="158">
        <f t="shared" si="20"/>
        <v>0</v>
      </c>
      <c r="W282" s="158"/>
      <c r="X282" s="158" t="s">
        <v>463</v>
      </c>
      <c r="Y282" s="148"/>
      <c r="Z282" s="148"/>
      <c r="AA282" s="148"/>
      <c r="AB282" s="148"/>
      <c r="AC282" s="148"/>
      <c r="AD282" s="148"/>
      <c r="AE282" s="148"/>
      <c r="AF282" s="148"/>
      <c r="AG282" s="148" t="s">
        <v>467</v>
      </c>
      <c r="AH282" s="148"/>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c r="A283" s="3"/>
      <c r="B283" s="4"/>
      <c r="C283" s="198"/>
      <c r="D283" s="6"/>
      <c r="E283" s="3"/>
      <c r="F283" s="3"/>
      <c r="G283" s="3"/>
      <c r="H283" s="3"/>
      <c r="I283" s="3"/>
      <c r="J283" s="3"/>
      <c r="K283" s="3"/>
      <c r="L283" s="3"/>
      <c r="M283" s="3"/>
      <c r="N283" s="3"/>
      <c r="O283" s="3"/>
      <c r="P283" s="3"/>
      <c r="Q283" s="3"/>
      <c r="R283" s="3"/>
      <c r="S283" s="3"/>
      <c r="T283" s="3"/>
      <c r="U283" s="3"/>
      <c r="V283" s="3"/>
      <c r="W283" s="3"/>
      <c r="X283" s="3"/>
      <c r="AE283">
        <v>15</v>
      </c>
      <c r="AF283">
        <v>21</v>
      </c>
      <c r="AG283" t="s">
        <v>122</v>
      </c>
    </row>
    <row r="284" spans="1:60">
      <c r="A284" s="151"/>
      <c r="B284" s="152" t="s">
        <v>31</v>
      </c>
      <c r="C284" s="199"/>
      <c r="D284" s="153"/>
      <c r="E284" s="154"/>
      <c r="F284" s="154"/>
      <c r="G284" s="189">
        <f>G8+G54+G62+G105+G115+G123+G134+G136+G146+G150+G160+G163+G165+G173+G185+G191+G196+G200+G218+G222+G233+G242+G249+G252+G259+G264+G267+G274</f>
        <v>0</v>
      </c>
      <c r="H284" s="3"/>
      <c r="I284" s="3"/>
      <c r="J284" s="3"/>
      <c r="K284" s="3"/>
      <c r="L284" s="3"/>
      <c r="M284" s="3"/>
      <c r="N284" s="3"/>
      <c r="O284" s="3"/>
      <c r="P284" s="3"/>
      <c r="Q284" s="3"/>
      <c r="R284" s="3"/>
      <c r="S284" s="3"/>
      <c r="T284" s="3"/>
      <c r="U284" s="3"/>
      <c r="V284" s="3"/>
      <c r="W284" s="3"/>
      <c r="X284" s="3"/>
      <c r="AE284">
        <f>SUMIF(L7:L282,AE283,G7:G282)</f>
        <v>0</v>
      </c>
      <c r="AF284">
        <f>SUMIF(L7:L282,AF283,G7:G282)</f>
        <v>0</v>
      </c>
      <c r="AG284" t="s">
        <v>475</v>
      </c>
    </row>
    <row r="285" spans="1:60">
      <c r="A285" s="3"/>
      <c r="B285" s="4"/>
      <c r="C285" s="198"/>
      <c r="D285" s="6"/>
      <c r="E285" s="3"/>
      <c r="F285" s="3"/>
      <c r="G285" s="3"/>
      <c r="H285" s="3"/>
      <c r="I285" s="3"/>
      <c r="J285" s="3"/>
      <c r="K285" s="3"/>
      <c r="L285" s="3"/>
      <c r="M285" s="3"/>
      <c r="N285" s="3"/>
      <c r="O285" s="3"/>
      <c r="P285" s="3"/>
      <c r="Q285" s="3"/>
      <c r="R285" s="3"/>
      <c r="S285" s="3"/>
      <c r="T285" s="3"/>
      <c r="U285" s="3"/>
      <c r="V285" s="3"/>
      <c r="W285" s="3"/>
      <c r="X285" s="3"/>
    </row>
    <row r="286" spans="1:60">
      <c r="A286" s="3"/>
      <c r="B286" s="4"/>
      <c r="C286" s="198"/>
      <c r="D286" s="6"/>
      <c r="E286" s="3"/>
      <c r="F286" s="3"/>
      <c r="G286" s="3"/>
      <c r="H286" s="3"/>
      <c r="I286" s="3"/>
      <c r="J286" s="3"/>
      <c r="K286" s="3"/>
      <c r="L286" s="3"/>
      <c r="M286" s="3"/>
      <c r="N286" s="3"/>
      <c r="O286" s="3"/>
      <c r="P286" s="3"/>
      <c r="Q286" s="3"/>
      <c r="R286" s="3"/>
      <c r="S286" s="3"/>
      <c r="T286" s="3"/>
      <c r="U286" s="3"/>
      <c r="V286" s="3"/>
      <c r="W286" s="3"/>
      <c r="X286" s="3"/>
    </row>
    <row r="287" spans="1:60">
      <c r="A287" s="339" t="s">
        <v>476</v>
      </c>
      <c r="B287" s="339"/>
      <c r="C287" s="340"/>
      <c r="D287" s="6"/>
      <c r="E287" s="3"/>
      <c r="F287" s="3"/>
      <c r="G287" s="3"/>
      <c r="H287" s="3"/>
      <c r="I287" s="3"/>
      <c r="J287" s="3"/>
      <c r="K287" s="3"/>
      <c r="L287" s="3"/>
      <c r="M287" s="3"/>
      <c r="N287" s="3"/>
      <c r="O287" s="3"/>
      <c r="P287" s="3"/>
      <c r="Q287" s="3"/>
      <c r="R287" s="3"/>
      <c r="S287" s="3"/>
      <c r="T287" s="3"/>
      <c r="U287" s="3"/>
      <c r="V287" s="3"/>
      <c r="W287" s="3"/>
      <c r="X287" s="3"/>
    </row>
    <row r="288" spans="1:60">
      <c r="A288" s="306"/>
      <c r="B288" s="307"/>
      <c r="C288" s="308"/>
      <c r="D288" s="307"/>
      <c r="E288" s="307"/>
      <c r="F288" s="307"/>
      <c r="G288" s="309"/>
      <c r="H288" s="3"/>
      <c r="I288" s="3"/>
      <c r="J288" s="3"/>
      <c r="K288" s="3"/>
      <c r="L288" s="3"/>
      <c r="M288" s="3"/>
      <c r="N288" s="3"/>
      <c r="O288" s="3"/>
      <c r="P288" s="3"/>
      <c r="Q288" s="3"/>
      <c r="R288" s="3"/>
      <c r="S288" s="3"/>
      <c r="T288" s="3"/>
      <c r="U288" s="3"/>
      <c r="V288" s="3"/>
      <c r="W288" s="3"/>
      <c r="X288" s="3"/>
      <c r="AG288" t="s">
        <v>477</v>
      </c>
    </row>
    <row r="289" spans="1:33">
      <c r="A289" s="310"/>
      <c r="B289" s="311"/>
      <c r="C289" s="312"/>
      <c r="D289" s="311"/>
      <c r="E289" s="311"/>
      <c r="F289" s="311"/>
      <c r="G289" s="313"/>
      <c r="H289" s="3"/>
      <c r="I289" s="3"/>
      <c r="J289" s="3"/>
      <c r="K289" s="3"/>
      <c r="L289" s="3"/>
      <c r="M289" s="3"/>
      <c r="N289" s="3"/>
      <c r="O289" s="3"/>
      <c r="P289" s="3"/>
      <c r="Q289" s="3"/>
      <c r="R289" s="3"/>
      <c r="S289" s="3"/>
      <c r="T289" s="3"/>
      <c r="U289" s="3"/>
      <c r="V289" s="3"/>
      <c r="W289" s="3"/>
      <c r="X289" s="3"/>
    </row>
    <row r="290" spans="1:33">
      <c r="A290" s="310"/>
      <c r="B290" s="311"/>
      <c r="C290" s="312"/>
      <c r="D290" s="311"/>
      <c r="E290" s="311"/>
      <c r="F290" s="311"/>
      <c r="G290" s="313"/>
      <c r="H290" s="3"/>
      <c r="I290" s="3"/>
      <c r="J290" s="3"/>
      <c r="K290" s="3"/>
      <c r="L290" s="3"/>
      <c r="M290" s="3"/>
      <c r="N290" s="3"/>
      <c r="O290" s="3"/>
      <c r="P290" s="3"/>
      <c r="Q290" s="3"/>
      <c r="R290" s="3"/>
      <c r="S290" s="3"/>
      <c r="T290" s="3"/>
      <c r="U290" s="3"/>
      <c r="V290" s="3"/>
      <c r="W290" s="3"/>
      <c r="X290" s="3"/>
    </row>
    <row r="291" spans="1:33">
      <c r="A291" s="310"/>
      <c r="B291" s="311"/>
      <c r="C291" s="312"/>
      <c r="D291" s="311"/>
      <c r="E291" s="311"/>
      <c r="F291" s="311"/>
      <c r="G291" s="313"/>
      <c r="H291" s="3"/>
      <c r="I291" s="3"/>
      <c r="J291" s="3"/>
      <c r="K291" s="3"/>
      <c r="L291" s="3"/>
      <c r="M291" s="3"/>
      <c r="N291" s="3"/>
      <c r="O291" s="3"/>
      <c r="P291" s="3"/>
      <c r="Q291" s="3"/>
      <c r="R291" s="3"/>
      <c r="S291" s="3"/>
      <c r="T291" s="3"/>
      <c r="U291" s="3"/>
      <c r="V291" s="3"/>
      <c r="W291" s="3"/>
      <c r="X291" s="3"/>
    </row>
    <row r="292" spans="1:33">
      <c r="A292" s="314"/>
      <c r="B292" s="315"/>
      <c r="C292" s="316"/>
      <c r="D292" s="315"/>
      <c r="E292" s="315"/>
      <c r="F292" s="315"/>
      <c r="G292" s="317"/>
      <c r="H292" s="3"/>
      <c r="I292" s="3"/>
      <c r="J292" s="3"/>
      <c r="K292" s="3"/>
      <c r="L292" s="3"/>
      <c r="M292" s="3"/>
      <c r="N292" s="3"/>
      <c r="O292" s="3"/>
      <c r="P292" s="3"/>
      <c r="Q292" s="3"/>
      <c r="R292" s="3"/>
      <c r="S292" s="3"/>
      <c r="T292" s="3"/>
      <c r="U292" s="3"/>
      <c r="V292" s="3"/>
      <c r="W292" s="3"/>
      <c r="X292" s="3"/>
    </row>
    <row r="293" spans="1:33">
      <c r="A293" s="3"/>
      <c r="B293" s="4"/>
      <c r="C293" s="198"/>
      <c r="D293" s="6"/>
      <c r="E293" s="3"/>
      <c r="F293" s="3"/>
      <c r="G293" s="3"/>
      <c r="H293" s="3"/>
      <c r="I293" s="3"/>
      <c r="J293" s="3"/>
      <c r="K293" s="3"/>
      <c r="L293" s="3"/>
      <c r="M293" s="3"/>
      <c r="N293" s="3"/>
      <c r="O293" s="3"/>
      <c r="P293" s="3"/>
      <c r="Q293" s="3"/>
      <c r="R293" s="3"/>
      <c r="S293" s="3"/>
      <c r="T293" s="3"/>
      <c r="U293" s="3"/>
      <c r="V293" s="3"/>
      <c r="W293" s="3"/>
      <c r="X293" s="3"/>
    </row>
    <row r="294" spans="1:33">
      <c r="C294" s="200"/>
      <c r="D294" s="10"/>
      <c r="AG294" t="s">
        <v>486</v>
      </c>
    </row>
    <row r="295" spans="1:33">
      <c r="D295" s="10"/>
    </row>
    <row r="296" spans="1:33">
      <c r="D296" s="10"/>
    </row>
    <row r="297" spans="1:33">
      <c r="D297" s="10"/>
    </row>
    <row r="298" spans="1:33">
      <c r="D298" s="10"/>
    </row>
    <row r="299" spans="1:33">
      <c r="D299" s="10"/>
    </row>
    <row r="300" spans="1:33">
      <c r="D300" s="10"/>
    </row>
    <row r="301" spans="1:33">
      <c r="D301" s="10"/>
    </row>
    <row r="302" spans="1:33">
      <c r="D302" s="10"/>
    </row>
    <row r="303" spans="1:33">
      <c r="D303" s="10"/>
    </row>
    <row r="304" spans="1:33">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row r="5001" spans="4:4">
      <c r="D5001" s="10"/>
    </row>
  </sheetData>
  <mergeCells count="38">
    <mergeCell ref="C98:G98"/>
    <mergeCell ref="C92:G92"/>
    <mergeCell ref="C93:G93"/>
    <mergeCell ref="C94:G94"/>
    <mergeCell ref="C95:G95"/>
    <mergeCell ref="C97:G97"/>
    <mergeCell ref="A1:G1"/>
    <mergeCell ref="C2:G2"/>
    <mergeCell ref="C3:G3"/>
    <mergeCell ref="C4:G4"/>
    <mergeCell ref="A287:C287"/>
    <mergeCell ref="C91:G91"/>
    <mergeCell ref="C80:G80"/>
    <mergeCell ref="C81:G81"/>
    <mergeCell ref="C82:G82"/>
    <mergeCell ref="C83:G83"/>
    <mergeCell ref="C84:G84"/>
    <mergeCell ref="C85:G85"/>
    <mergeCell ref="C86:G86"/>
    <mergeCell ref="C87:G87"/>
    <mergeCell ref="C88:G88"/>
    <mergeCell ref="C89:G89"/>
    <mergeCell ref="A288:G292"/>
    <mergeCell ref="C76:G76"/>
    <mergeCell ref="C77:G77"/>
    <mergeCell ref="C78:G78"/>
    <mergeCell ref="C79:G79"/>
    <mergeCell ref="A192:A193"/>
    <mergeCell ref="B192:B193"/>
    <mergeCell ref="C193:E193"/>
    <mergeCell ref="C195:E195"/>
    <mergeCell ref="A227:A228"/>
    <mergeCell ref="B227:B228"/>
    <mergeCell ref="C228:E228"/>
    <mergeCell ref="C90:G90"/>
    <mergeCell ref="C99:G99"/>
    <mergeCell ref="C100:G100"/>
    <mergeCell ref="C101:G101"/>
  </mergeCells>
  <pageMargins left="0.59055118110236227" right="0.19685039370078741" top="0.32" bottom="0.51" header="0.31496062992125984" footer="0.31496062992125984"/>
  <pageSetup paperSize="9" scale="88" orientation="portrait" horizontalDpi="300" verticalDpi="300"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dimension ref="A1:I58"/>
  <sheetViews>
    <sheetView view="pageBreakPreview" zoomScale="60" workbookViewId="0">
      <selection activeCell="D35" sqref="D35"/>
    </sheetView>
  </sheetViews>
  <sheetFormatPr defaultRowHeight="13.2"/>
  <cols>
    <col min="1" max="1" width="7.5546875" style="227" customWidth="1"/>
    <col min="2" max="2" width="8.109375" style="227" customWidth="1"/>
    <col min="3" max="3" width="9" style="227" customWidth="1"/>
    <col min="4" max="4" width="8.33203125" style="227" customWidth="1"/>
    <col min="5" max="5" width="8.109375" style="227" customWidth="1"/>
    <col min="6" max="6" width="9.6640625" style="227" customWidth="1"/>
    <col min="7" max="7" width="8.88671875" style="227"/>
    <col min="8" max="8" width="13.109375" style="227" customWidth="1"/>
    <col min="9" max="256" width="8.88671875" style="227"/>
    <col min="257" max="257" width="7.5546875" style="227" customWidth="1"/>
    <col min="258" max="258" width="8.109375" style="227" customWidth="1"/>
    <col min="259" max="259" width="9" style="227" customWidth="1"/>
    <col min="260" max="260" width="8.33203125" style="227" customWidth="1"/>
    <col min="261" max="261" width="8.109375" style="227" customWidth="1"/>
    <col min="262" max="262" width="9.6640625" style="227" customWidth="1"/>
    <col min="263" max="263" width="8.88671875" style="227"/>
    <col min="264" max="264" width="13.109375" style="227" customWidth="1"/>
    <col min="265" max="512" width="8.88671875" style="227"/>
    <col min="513" max="513" width="7.5546875" style="227" customWidth="1"/>
    <col min="514" max="514" width="8.109375" style="227" customWidth="1"/>
    <col min="515" max="515" width="9" style="227" customWidth="1"/>
    <col min="516" max="516" width="8.33203125" style="227" customWidth="1"/>
    <col min="517" max="517" width="8.109375" style="227" customWidth="1"/>
    <col min="518" max="518" width="9.6640625" style="227" customWidth="1"/>
    <col min="519" max="519" width="8.88671875" style="227"/>
    <col min="520" max="520" width="13.109375" style="227" customWidth="1"/>
    <col min="521" max="768" width="8.88671875" style="227"/>
    <col min="769" max="769" width="7.5546875" style="227" customWidth="1"/>
    <col min="770" max="770" width="8.109375" style="227" customWidth="1"/>
    <col min="771" max="771" width="9" style="227" customWidth="1"/>
    <col min="772" max="772" width="8.33203125" style="227" customWidth="1"/>
    <col min="773" max="773" width="8.109375" style="227" customWidth="1"/>
    <col min="774" max="774" width="9.6640625" style="227" customWidth="1"/>
    <col min="775" max="775" width="8.88671875" style="227"/>
    <col min="776" max="776" width="13.109375" style="227" customWidth="1"/>
    <col min="777" max="1024" width="8.88671875" style="227"/>
    <col min="1025" max="1025" width="7.5546875" style="227" customWidth="1"/>
    <col min="1026" max="1026" width="8.109375" style="227" customWidth="1"/>
    <col min="1027" max="1027" width="9" style="227" customWidth="1"/>
    <col min="1028" max="1028" width="8.33203125" style="227" customWidth="1"/>
    <col min="1029" max="1029" width="8.109375" style="227" customWidth="1"/>
    <col min="1030" max="1030" width="9.6640625" style="227" customWidth="1"/>
    <col min="1031" max="1031" width="8.88671875" style="227"/>
    <col min="1032" max="1032" width="13.109375" style="227" customWidth="1"/>
    <col min="1033" max="1280" width="8.88671875" style="227"/>
    <col min="1281" max="1281" width="7.5546875" style="227" customWidth="1"/>
    <col min="1282" max="1282" width="8.109375" style="227" customWidth="1"/>
    <col min="1283" max="1283" width="9" style="227" customWidth="1"/>
    <col min="1284" max="1284" width="8.33203125" style="227" customWidth="1"/>
    <col min="1285" max="1285" width="8.109375" style="227" customWidth="1"/>
    <col min="1286" max="1286" width="9.6640625" style="227" customWidth="1"/>
    <col min="1287" max="1287" width="8.88671875" style="227"/>
    <col min="1288" max="1288" width="13.109375" style="227" customWidth="1"/>
    <col min="1289" max="1536" width="8.88671875" style="227"/>
    <col min="1537" max="1537" width="7.5546875" style="227" customWidth="1"/>
    <col min="1538" max="1538" width="8.109375" style="227" customWidth="1"/>
    <col min="1539" max="1539" width="9" style="227" customWidth="1"/>
    <col min="1540" max="1540" width="8.33203125" style="227" customWidth="1"/>
    <col min="1541" max="1541" width="8.109375" style="227" customWidth="1"/>
    <col min="1542" max="1542" width="9.6640625" style="227" customWidth="1"/>
    <col min="1543" max="1543" width="8.88671875" style="227"/>
    <col min="1544" max="1544" width="13.109375" style="227" customWidth="1"/>
    <col min="1545" max="1792" width="8.88671875" style="227"/>
    <col min="1793" max="1793" width="7.5546875" style="227" customWidth="1"/>
    <col min="1794" max="1794" width="8.109375" style="227" customWidth="1"/>
    <col min="1795" max="1795" width="9" style="227" customWidth="1"/>
    <col min="1796" max="1796" width="8.33203125" style="227" customWidth="1"/>
    <col min="1797" max="1797" width="8.109375" style="227" customWidth="1"/>
    <col min="1798" max="1798" width="9.6640625" style="227" customWidth="1"/>
    <col min="1799" max="1799" width="8.88671875" style="227"/>
    <col min="1800" max="1800" width="13.109375" style="227" customWidth="1"/>
    <col min="1801" max="2048" width="8.88671875" style="227"/>
    <col min="2049" max="2049" width="7.5546875" style="227" customWidth="1"/>
    <col min="2050" max="2050" width="8.109375" style="227" customWidth="1"/>
    <col min="2051" max="2051" width="9" style="227" customWidth="1"/>
    <col min="2052" max="2052" width="8.33203125" style="227" customWidth="1"/>
    <col min="2053" max="2053" width="8.109375" style="227" customWidth="1"/>
    <col min="2054" max="2054" width="9.6640625" style="227" customWidth="1"/>
    <col min="2055" max="2055" width="8.88671875" style="227"/>
    <col min="2056" max="2056" width="13.109375" style="227" customWidth="1"/>
    <col min="2057" max="2304" width="8.88671875" style="227"/>
    <col min="2305" max="2305" width="7.5546875" style="227" customWidth="1"/>
    <col min="2306" max="2306" width="8.109375" style="227" customWidth="1"/>
    <col min="2307" max="2307" width="9" style="227" customWidth="1"/>
    <col min="2308" max="2308" width="8.33203125" style="227" customWidth="1"/>
    <col min="2309" max="2309" width="8.109375" style="227" customWidth="1"/>
    <col min="2310" max="2310" width="9.6640625" style="227" customWidth="1"/>
    <col min="2311" max="2311" width="8.88671875" style="227"/>
    <col min="2312" max="2312" width="13.109375" style="227" customWidth="1"/>
    <col min="2313" max="2560" width="8.88671875" style="227"/>
    <col min="2561" max="2561" width="7.5546875" style="227" customWidth="1"/>
    <col min="2562" max="2562" width="8.109375" style="227" customWidth="1"/>
    <col min="2563" max="2563" width="9" style="227" customWidth="1"/>
    <col min="2564" max="2564" width="8.33203125" style="227" customWidth="1"/>
    <col min="2565" max="2565" width="8.109375" style="227" customWidth="1"/>
    <col min="2566" max="2566" width="9.6640625" style="227" customWidth="1"/>
    <col min="2567" max="2567" width="8.88671875" style="227"/>
    <col min="2568" max="2568" width="13.109375" style="227" customWidth="1"/>
    <col min="2569" max="2816" width="8.88671875" style="227"/>
    <col min="2817" max="2817" width="7.5546875" style="227" customWidth="1"/>
    <col min="2818" max="2818" width="8.109375" style="227" customWidth="1"/>
    <col min="2819" max="2819" width="9" style="227" customWidth="1"/>
    <col min="2820" max="2820" width="8.33203125" style="227" customWidth="1"/>
    <col min="2821" max="2821" width="8.109375" style="227" customWidth="1"/>
    <col min="2822" max="2822" width="9.6640625" style="227" customWidth="1"/>
    <col min="2823" max="2823" width="8.88671875" style="227"/>
    <col min="2824" max="2824" width="13.109375" style="227" customWidth="1"/>
    <col min="2825" max="3072" width="8.88671875" style="227"/>
    <col min="3073" max="3073" width="7.5546875" style="227" customWidth="1"/>
    <col min="3074" max="3074" width="8.109375" style="227" customWidth="1"/>
    <col min="3075" max="3075" width="9" style="227" customWidth="1"/>
    <col min="3076" max="3076" width="8.33203125" style="227" customWidth="1"/>
    <col min="3077" max="3077" width="8.109375" style="227" customWidth="1"/>
    <col min="3078" max="3078" width="9.6640625" style="227" customWidth="1"/>
    <col min="3079" max="3079" width="8.88671875" style="227"/>
    <col min="3080" max="3080" width="13.109375" style="227" customWidth="1"/>
    <col min="3081" max="3328" width="8.88671875" style="227"/>
    <col min="3329" max="3329" width="7.5546875" style="227" customWidth="1"/>
    <col min="3330" max="3330" width="8.109375" style="227" customWidth="1"/>
    <col min="3331" max="3331" width="9" style="227" customWidth="1"/>
    <col min="3332" max="3332" width="8.33203125" style="227" customWidth="1"/>
    <col min="3333" max="3333" width="8.109375" style="227" customWidth="1"/>
    <col min="3334" max="3334" width="9.6640625" style="227" customWidth="1"/>
    <col min="3335" max="3335" width="8.88671875" style="227"/>
    <col min="3336" max="3336" width="13.109375" style="227" customWidth="1"/>
    <col min="3337" max="3584" width="8.88671875" style="227"/>
    <col min="3585" max="3585" width="7.5546875" style="227" customWidth="1"/>
    <col min="3586" max="3586" width="8.109375" style="227" customWidth="1"/>
    <col min="3587" max="3587" width="9" style="227" customWidth="1"/>
    <col min="3588" max="3588" width="8.33203125" style="227" customWidth="1"/>
    <col min="3589" max="3589" width="8.109375" style="227" customWidth="1"/>
    <col min="3590" max="3590" width="9.6640625" style="227" customWidth="1"/>
    <col min="3591" max="3591" width="8.88671875" style="227"/>
    <col min="3592" max="3592" width="13.109375" style="227" customWidth="1"/>
    <col min="3593" max="3840" width="8.88671875" style="227"/>
    <col min="3841" max="3841" width="7.5546875" style="227" customWidth="1"/>
    <col min="3842" max="3842" width="8.109375" style="227" customWidth="1"/>
    <col min="3843" max="3843" width="9" style="227" customWidth="1"/>
    <col min="3844" max="3844" width="8.33203125" style="227" customWidth="1"/>
    <col min="3845" max="3845" width="8.109375" style="227" customWidth="1"/>
    <col min="3846" max="3846" width="9.6640625" style="227" customWidth="1"/>
    <col min="3847" max="3847" width="8.88671875" style="227"/>
    <col min="3848" max="3848" width="13.109375" style="227" customWidth="1"/>
    <col min="3849" max="4096" width="8.88671875" style="227"/>
    <col min="4097" max="4097" width="7.5546875" style="227" customWidth="1"/>
    <col min="4098" max="4098" width="8.109375" style="227" customWidth="1"/>
    <col min="4099" max="4099" width="9" style="227" customWidth="1"/>
    <col min="4100" max="4100" width="8.33203125" style="227" customWidth="1"/>
    <col min="4101" max="4101" width="8.109375" style="227" customWidth="1"/>
    <col min="4102" max="4102" width="9.6640625" style="227" customWidth="1"/>
    <col min="4103" max="4103" width="8.88671875" style="227"/>
    <col min="4104" max="4104" width="13.109375" style="227" customWidth="1"/>
    <col min="4105" max="4352" width="8.88671875" style="227"/>
    <col min="4353" max="4353" width="7.5546875" style="227" customWidth="1"/>
    <col min="4354" max="4354" width="8.109375" style="227" customWidth="1"/>
    <col min="4355" max="4355" width="9" style="227" customWidth="1"/>
    <col min="4356" max="4356" width="8.33203125" style="227" customWidth="1"/>
    <col min="4357" max="4357" width="8.109375" style="227" customWidth="1"/>
    <col min="4358" max="4358" width="9.6640625" style="227" customWidth="1"/>
    <col min="4359" max="4359" width="8.88671875" style="227"/>
    <col min="4360" max="4360" width="13.109375" style="227" customWidth="1"/>
    <col min="4361" max="4608" width="8.88671875" style="227"/>
    <col min="4609" max="4609" width="7.5546875" style="227" customWidth="1"/>
    <col min="4610" max="4610" width="8.109375" style="227" customWidth="1"/>
    <col min="4611" max="4611" width="9" style="227" customWidth="1"/>
    <col min="4612" max="4612" width="8.33203125" style="227" customWidth="1"/>
    <col min="4613" max="4613" width="8.109375" style="227" customWidth="1"/>
    <col min="4614" max="4614" width="9.6640625" style="227" customWidth="1"/>
    <col min="4615" max="4615" width="8.88671875" style="227"/>
    <col min="4616" max="4616" width="13.109375" style="227" customWidth="1"/>
    <col min="4617" max="4864" width="8.88671875" style="227"/>
    <col min="4865" max="4865" width="7.5546875" style="227" customWidth="1"/>
    <col min="4866" max="4866" width="8.109375" style="227" customWidth="1"/>
    <col min="4867" max="4867" width="9" style="227" customWidth="1"/>
    <col min="4868" max="4868" width="8.33203125" style="227" customWidth="1"/>
    <col min="4869" max="4869" width="8.109375" style="227" customWidth="1"/>
    <col min="4870" max="4870" width="9.6640625" style="227" customWidth="1"/>
    <col min="4871" max="4871" width="8.88671875" style="227"/>
    <col min="4872" max="4872" width="13.109375" style="227" customWidth="1"/>
    <col min="4873" max="5120" width="8.88671875" style="227"/>
    <col min="5121" max="5121" width="7.5546875" style="227" customWidth="1"/>
    <col min="5122" max="5122" width="8.109375" style="227" customWidth="1"/>
    <col min="5123" max="5123" width="9" style="227" customWidth="1"/>
    <col min="5124" max="5124" width="8.33203125" style="227" customWidth="1"/>
    <col min="5125" max="5125" width="8.109375" style="227" customWidth="1"/>
    <col min="5126" max="5126" width="9.6640625" style="227" customWidth="1"/>
    <col min="5127" max="5127" width="8.88671875" style="227"/>
    <col min="5128" max="5128" width="13.109375" style="227" customWidth="1"/>
    <col min="5129" max="5376" width="8.88671875" style="227"/>
    <col min="5377" max="5377" width="7.5546875" style="227" customWidth="1"/>
    <col min="5378" max="5378" width="8.109375" style="227" customWidth="1"/>
    <col min="5379" max="5379" width="9" style="227" customWidth="1"/>
    <col min="5380" max="5380" width="8.33203125" style="227" customWidth="1"/>
    <col min="5381" max="5381" width="8.109375" style="227" customWidth="1"/>
    <col min="5382" max="5382" width="9.6640625" style="227" customWidth="1"/>
    <col min="5383" max="5383" width="8.88671875" style="227"/>
    <col min="5384" max="5384" width="13.109375" style="227" customWidth="1"/>
    <col min="5385" max="5632" width="8.88671875" style="227"/>
    <col min="5633" max="5633" width="7.5546875" style="227" customWidth="1"/>
    <col min="5634" max="5634" width="8.109375" style="227" customWidth="1"/>
    <col min="5635" max="5635" width="9" style="227" customWidth="1"/>
    <col min="5636" max="5636" width="8.33203125" style="227" customWidth="1"/>
    <col min="5637" max="5637" width="8.109375" style="227" customWidth="1"/>
    <col min="5638" max="5638" width="9.6640625" style="227" customWidth="1"/>
    <col min="5639" max="5639" width="8.88671875" style="227"/>
    <col min="5640" max="5640" width="13.109375" style="227" customWidth="1"/>
    <col min="5641" max="5888" width="8.88671875" style="227"/>
    <col min="5889" max="5889" width="7.5546875" style="227" customWidth="1"/>
    <col min="5890" max="5890" width="8.109375" style="227" customWidth="1"/>
    <col min="5891" max="5891" width="9" style="227" customWidth="1"/>
    <col min="5892" max="5892" width="8.33203125" style="227" customWidth="1"/>
    <col min="5893" max="5893" width="8.109375" style="227" customWidth="1"/>
    <col min="5894" max="5894" width="9.6640625" style="227" customWidth="1"/>
    <col min="5895" max="5895" width="8.88671875" style="227"/>
    <col min="5896" max="5896" width="13.109375" style="227" customWidth="1"/>
    <col min="5897" max="6144" width="8.88671875" style="227"/>
    <col min="6145" max="6145" width="7.5546875" style="227" customWidth="1"/>
    <col min="6146" max="6146" width="8.109375" style="227" customWidth="1"/>
    <col min="6147" max="6147" width="9" style="227" customWidth="1"/>
    <col min="6148" max="6148" width="8.33203125" style="227" customWidth="1"/>
    <col min="6149" max="6149" width="8.109375" style="227" customWidth="1"/>
    <col min="6150" max="6150" width="9.6640625" style="227" customWidth="1"/>
    <col min="6151" max="6151" width="8.88671875" style="227"/>
    <col min="6152" max="6152" width="13.109375" style="227" customWidth="1"/>
    <col min="6153" max="6400" width="8.88671875" style="227"/>
    <col min="6401" max="6401" width="7.5546875" style="227" customWidth="1"/>
    <col min="6402" max="6402" width="8.109375" style="227" customWidth="1"/>
    <col min="6403" max="6403" width="9" style="227" customWidth="1"/>
    <col min="6404" max="6404" width="8.33203125" style="227" customWidth="1"/>
    <col min="6405" max="6405" width="8.109375" style="227" customWidth="1"/>
    <col min="6406" max="6406" width="9.6640625" style="227" customWidth="1"/>
    <col min="6407" max="6407" width="8.88671875" style="227"/>
    <col min="6408" max="6408" width="13.109375" style="227" customWidth="1"/>
    <col min="6409" max="6656" width="8.88671875" style="227"/>
    <col min="6657" max="6657" width="7.5546875" style="227" customWidth="1"/>
    <col min="6658" max="6658" width="8.109375" style="227" customWidth="1"/>
    <col min="6659" max="6659" width="9" style="227" customWidth="1"/>
    <col min="6660" max="6660" width="8.33203125" style="227" customWidth="1"/>
    <col min="6661" max="6661" width="8.109375" style="227" customWidth="1"/>
    <col min="6662" max="6662" width="9.6640625" style="227" customWidth="1"/>
    <col min="6663" max="6663" width="8.88671875" style="227"/>
    <col min="6664" max="6664" width="13.109375" style="227" customWidth="1"/>
    <col min="6665" max="6912" width="8.88671875" style="227"/>
    <col min="6913" max="6913" width="7.5546875" style="227" customWidth="1"/>
    <col min="6914" max="6914" width="8.109375" style="227" customWidth="1"/>
    <col min="6915" max="6915" width="9" style="227" customWidth="1"/>
    <col min="6916" max="6916" width="8.33203125" style="227" customWidth="1"/>
    <col min="6917" max="6917" width="8.109375" style="227" customWidth="1"/>
    <col min="6918" max="6918" width="9.6640625" style="227" customWidth="1"/>
    <col min="6919" max="6919" width="8.88671875" style="227"/>
    <col min="6920" max="6920" width="13.109375" style="227" customWidth="1"/>
    <col min="6921" max="7168" width="8.88671875" style="227"/>
    <col min="7169" max="7169" width="7.5546875" style="227" customWidth="1"/>
    <col min="7170" max="7170" width="8.109375" style="227" customWidth="1"/>
    <col min="7171" max="7171" width="9" style="227" customWidth="1"/>
    <col min="7172" max="7172" width="8.33203125" style="227" customWidth="1"/>
    <col min="7173" max="7173" width="8.109375" style="227" customWidth="1"/>
    <col min="7174" max="7174" width="9.6640625" style="227" customWidth="1"/>
    <col min="7175" max="7175" width="8.88671875" style="227"/>
    <col min="7176" max="7176" width="13.109375" style="227" customWidth="1"/>
    <col min="7177" max="7424" width="8.88671875" style="227"/>
    <col min="7425" max="7425" width="7.5546875" style="227" customWidth="1"/>
    <col min="7426" max="7426" width="8.109375" style="227" customWidth="1"/>
    <col min="7427" max="7427" width="9" style="227" customWidth="1"/>
    <col min="7428" max="7428" width="8.33203125" style="227" customWidth="1"/>
    <col min="7429" max="7429" width="8.109375" style="227" customWidth="1"/>
    <col min="7430" max="7430" width="9.6640625" style="227" customWidth="1"/>
    <col min="7431" max="7431" width="8.88671875" style="227"/>
    <col min="7432" max="7432" width="13.109375" style="227" customWidth="1"/>
    <col min="7433" max="7680" width="8.88671875" style="227"/>
    <col min="7681" max="7681" width="7.5546875" style="227" customWidth="1"/>
    <col min="7682" max="7682" width="8.109375" style="227" customWidth="1"/>
    <col min="7683" max="7683" width="9" style="227" customWidth="1"/>
    <col min="7684" max="7684" width="8.33203125" style="227" customWidth="1"/>
    <col min="7685" max="7685" width="8.109375" style="227" customWidth="1"/>
    <col min="7686" max="7686" width="9.6640625" style="227" customWidth="1"/>
    <col min="7687" max="7687" width="8.88671875" style="227"/>
    <col min="7688" max="7688" width="13.109375" style="227" customWidth="1"/>
    <col min="7689" max="7936" width="8.88671875" style="227"/>
    <col min="7937" max="7937" width="7.5546875" style="227" customWidth="1"/>
    <col min="7938" max="7938" width="8.109375" style="227" customWidth="1"/>
    <col min="7939" max="7939" width="9" style="227" customWidth="1"/>
    <col min="7940" max="7940" width="8.33203125" style="227" customWidth="1"/>
    <col min="7941" max="7941" width="8.109375" style="227" customWidth="1"/>
    <col min="7942" max="7942" width="9.6640625" style="227" customWidth="1"/>
    <col min="7943" max="7943" width="8.88671875" style="227"/>
    <col min="7944" max="7944" width="13.109375" style="227" customWidth="1"/>
    <col min="7945" max="8192" width="8.88671875" style="227"/>
    <col min="8193" max="8193" width="7.5546875" style="227" customWidth="1"/>
    <col min="8194" max="8194" width="8.109375" style="227" customWidth="1"/>
    <col min="8195" max="8195" width="9" style="227" customWidth="1"/>
    <col min="8196" max="8196" width="8.33203125" style="227" customWidth="1"/>
    <col min="8197" max="8197" width="8.109375" style="227" customWidth="1"/>
    <col min="8198" max="8198" width="9.6640625" style="227" customWidth="1"/>
    <col min="8199" max="8199" width="8.88671875" style="227"/>
    <col min="8200" max="8200" width="13.109375" style="227" customWidth="1"/>
    <col min="8201" max="8448" width="8.88671875" style="227"/>
    <col min="8449" max="8449" width="7.5546875" style="227" customWidth="1"/>
    <col min="8450" max="8450" width="8.109375" style="227" customWidth="1"/>
    <col min="8451" max="8451" width="9" style="227" customWidth="1"/>
    <col min="8452" max="8452" width="8.33203125" style="227" customWidth="1"/>
    <col min="8453" max="8453" width="8.109375" style="227" customWidth="1"/>
    <col min="8454" max="8454" width="9.6640625" style="227" customWidth="1"/>
    <col min="8455" max="8455" width="8.88671875" style="227"/>
    <col min="8456" max="8456" width="13.109375" style="227" customWidth="1"/>
    <col min="8457" max="8704" width="8.88671875" style="227"/>
    <col min="8705" max="8705" width="7.5546875" style="227" customWidth="1"/>
    <col min="8706" max="8706" width="8.109375" style="227" customWidth="1"/>
    <col min="8707" max="8707" width="9" style="227" customWidth="1"/>
    <col min="8708" max="8708" width="8.33203125" style="227" customWidth="1"/>
    <col min="8709" max="8709" width="8.109375" style="227" customWidth="1"/>
    <col min="8710" max="8710" width="9.6640625" style="227" customWidth="1"/>
    <col min="8711" max="8711" width="8.88671875" style="227"/>
    <col min="8712" max="8712" width="13.109375" style="227" customWidth="1"/>
    <col min="8713" max="8960" width="8.88671875" style="227"/>
    <col min="8961" max="8961" width="7.5546875" style="227" customWidth="1"/>
    <col min="8962" max="8962" width="8.109375" style="227" customWidth="1"/>
    <col min="8963" max="8963" width="9" style="227" customWidth="1"/>
    <col min="8964" max="8964" width="8.33203125" style="227" customWidth="1"/>
    <col min="8965" max="8965" width="8.109375" style="227" customWidth="1"/>
    <col min="8966" max="8966" width="9.6640625" style="227" customWidth="1"/>
    <col min="8967" max="8967" width="8.88671875" style="227"/>
    <col min="8968" max="8968" width="13.109375" style="227" customWidth="1"/>
    <col min="8969" max="9216" width="8.88671875" style="227"/>
    <col min="9217" max="9217" width="7.5546875" style="227" customWidth="1"/>
    <col min="9218" max="9218" width="8.109375" style="227" customWidth="1"/>
    <col min="9219" max="9219" width="9" style="227" customWidth="1"/>
    <col min="9220" max="9220" width="8.33203125" style="227" customWidth="1"/>
    <col min="9221" max="9221" width="8.109375" style="227" customWidth="1"/>
    <col min="9222" max="9222" width="9.6640625" style="227" customWidth="1"/>
    <col min="9223" max="9223" width="8.88671875" style="227"/>
    <col min="9224" max="9224" width="13.109375" style="227" customWidth="1"/>
    <col min="9225" max="9472" width="8.88671875" style="227"/>
    <col min="9473" max="9473" width="7.5546875" style="227" customWidth="1"/>
    <col min="9474" max="9474" width="8.109375" style="227" customWidth="1"/>
    <col min="9475" max="9475" width="9" style="227" customWidth="1"/>
    <col min="9476" max="9476" width="8.33203125" style="227" customWidth="1"/>
    <col min="9477" max="9477" width="8.109375" style="227" customWidth="1"/>
    <col min="9478" max="9478" width="9.6640625" style="227" customWidth="1"/>
    <col min="9479" max="9479" width="8.88671875" style="227"/>
    <col min="9480" max="9480" width="13.109375" style="227" customWidth="1"/>
    <col min="9481" max="9728" width="8.88671875" style="227"/>
    <col min="9729" max="9729" width="7.5546875" style="227" customWidth="1"/>
    <col min="9730" max="9730" width="8.109375" style="227" customWidth="1"/>
    <col min="9731" max="9731" width="9" style="227" customWidth="1"/>
    <col min="9732" max="9732" width="8.33203125" style="227" customWidth="1"/>
    <col min="9733" max="9733" width="8.109375" style="227" customWidth="1"/>
    <col min="9734" max="9734" width="9.6640625" style="227" customWidth="1"/>
    <col min="9735" max="9735" width="8.88671875" style="227"/>
    <col min="9736" max="9736" width="13.109375" style="227" customWidth="1"/>
    <col min="9737" max="9984" width="8.88671875" style="227"/>
    <col min="9985" max="9985" width="7.5546875" style="227" customWidth="1"/>
    <col min="9986" max="9986" width="8.109375" style="227" customWidth="1"/>
    <col min="9987" max="9987" width="9" style="227" customWidth="1"/>
    <col min="9988" max="9988" width="8.33203125" style="227" customWidth="1"/>
    <col min="9989" max="9989" width="8.109375" style="227" customWidth="1"/>
    <col min="9990" max="9990" width="9.6640625" style="227" customWidth="1"/>
    <col min="9991" max="9991" width="8.88671875" style="227"/>
    <col min="9992" max="9992" width="13.109375" style="227" customWidth="1"/>
    <col min="9993" max="10240" width="8.88671875" style="227"/>
    <col min="10241" max="10241" width="7.5546875" style="227" customWidth="1"/>
    <col min="10242" max="10242" width="8.109375" style="227" customWidth="1"/>
    <col min="10243" max="10243" width="9" style="227" customWidth="1"/>
    <col min="10244" max="10244" width="8.33203125" style="227" customWidth="1"/>
    <col min="10245" max="10245" width="8.109375" style="227" customWidth="1"/>
    <col min="10246" max="10246" width="9.6640625" style="227" customWidth="1"/>
    <col min="10247" max="10247" width="8.88671875" style="227"/>
    <col min="10248" max="10248" width="13.109375" style="227" customWidth="1"/>
    <col min="10249" max="10496" width="8.88671875" style="227"/>
    <col min="10497" max="10497" width="7.5546875" style="227" customWidth="1"/>
    <col min="10498" max="10498" width="8.109375" style="227" customWidth="1"/>
    <col min="10499" max="10499" width="9" style="227" customWidth="1"/>
    <col min="10500" max="10500" width="8.33203125" style="227" customWidth="1"/>
    <col min="10501" max="10501" width="8.109375" style="227" customWidth="1"/>
    <col min="10502" max="10502" width="9.6640625" style="227" customWidth="1"/>
    <col min="10503" max="10503" width="8.88671875" style="227"/>
    <col min="10504" max="10504" width="13.109375" style="227" customWidth="1"/>
    <col min="10505" max="10752" width="8.88671875" style="227"/>
    <col min="10753" max="10753" width="7.5546875" style="227" customWidth="1"/>
    <col min="10754" max="10754" width="8.109375" style="227" customWidth="1"/>
    <col min="10755" max="10755" width="9" style="227" customWidth="1"/>
    <col min="10756" max="10756" width="8.33203125" style="227" customWidth="1"/>
    <col min="10757" max="10757" width="8.109375" style="227" customWidth="1"/>
    <col min="10758" max="10758" width="9.6640625" style="227" customWidth="1"/>
    <col min="10759" max="10759" width="8.88671875" style="227"/>
    <col min="10760" max="10760" width="13.109375" style="227" customWidth="1"/>
    <col min="10761" max="11008" width="8.88671875" style="227"/>
    <col min="11009" max="11009" width="7.5546875" style="227" customWidth="1"/>
    <col min="11010" max="11010" width="8.109375" style="227" customWidth="1"/>
    <col min="11011" max="11011" width="9" style="227" customWidth="1"/>
    <col min="11012" max="11012" width="8.33203125" style="227" customWidth="1"/>
    <col min="11013" max="11013" width="8.109375" style="227" customWidth="1"/>
    <col min="11014" max="11014" width="9.6640625" style="227" customWidth="1"/>
    <col min="11015" max="11015" width="8.88671875" style="227"/>
    <col min="11016" max="11016" width="13.109375" style="227" customWidth="1"/>
    <col min="11017" max="11264" width="8.88671875" style="227"/>
    <col min="11265" max="11265" width="7.5546875" style="227" customWidth="1"/>
    <col min="11266" max="11266" width="8.109375" style="227" customWidth="1"/>
    <col min="11267" max="11267" width="9" style="227" customWidth="1"/>
    <col min="11268" max="11268" width="8.33203125" style="227" customWidth="1"/>
    <col min="11269" max="11269" width="8.109375" style="227" customWidth="1"/>
    <col min="11270" max="11270" width="9.6640625" style="227" customWidth="1"/>
    <col min="11271" max="11271" width="8.88671875" style="227"/>
    <col min="11272" max="11272" width="13.109375" style="227" customWidth="1"/>
    <col min="11273" max="11520" width="8.88671875" style="227"/>
    <col min="11521" max="11521" width="7.5546875" style="227" customWidth="1"/>
    <col min="11522" max="11522" width="8.109375" style="227" customWidth="1"/>
    <col min="11523" max="11523" width="9" style="227" customWidth="1"/>
    <col min="11524" max="11524" width="8.33203125" style="227" customWidth="1"/>
    <col min="11525" max="11525" width="8.109375" style="227" customWidth="1"/>
    <col min="11526" max="11526" width="9.6640625" style="227" customWidth="1"/>
    <col min="11527" max="11527" width="8.88671875" style="227"/>
    <col min="11528" max="11528" width="13.109375" style="227" customWidth="1"/>
    <col min="11529" max="11776" width="8.88671875" style="227"/>
    <col min="11777" max="11777" width="7.5546875" style="227" customWidth="1"/>
    <col min="11778" max="11778" width="8.109375" style="227" customWidth="1"/>
    <col min="11779" max="11779" width="9" style="227" customWidth="1"/>
    <col min="11780" max="11780" width="8.33203125" style="227" customWidth="1"/>
    <col min="11781" max="11781" width="8.109375" style="227" customWidth="1"/>
    <col min="11782" max="11782" width="9.6640625" style="227" customWidth="1"/>
    <col min="11783" max="11783" width="8.88671875" style="227"/>
    <col min="11784" max="11784" width="13.109375" style="227" customWidth="1"/>
    <col min="11785" max="12032" width="8.88671875" style="227"/>
    <col min="12033" max="12033" width="7.5546875" style="227" customWidth="1"/>
    <col min="12034" max="12034" width="8.109375" style="227" customWidth="1"/>
    <col min="12035" max="12035" width="9" style="227" customWidth="1"/>
    <col min="12036" max="12036" width="8.33203125" style="227" customWidth="1"/>
    <col min="12037" max="12037" width="8.109375" style="227" customWidth="1"/>
    <col min="12038" max="12038" width="9.6640625" style="227" customWidth="1"/>
    <col min="12039" max="12039" width="8.88671875" style="227"/>
    <col min="12040" max="12040" width="13.109375" style="227" customWidth="1"/>
    <col min="12041" max="12288" width="8.88671875" style="227"/>
    <col min="12289" max="12289" width="7.5546875" style="227" customWidth="1"/>
    <col min="12290" max="12290" width="8.109375" style="227" customWidth="1"/>
    <col min="12291" max="12291" width="9" style="227" customWidth="1"/>
    <col min="12292" max="12292" width="8.33203125" style="227" customWidth="1"/>
    <col min="12293" max="12293" width="8.109375" style="227" customWidth="1"/>
    <col min="12294" max="12294" width="9.6640625" style="227" customWidth="1"/>
    <col min="12295" max="12295" width="8.88671875" style="227"/>
    <col min="12296" max="12296" width="13.109375" style="227" customWidth="1"/>
    <col min="12297" max="12544" width="8.88671875" style="227"/>
    <col min="12545" max="12545" width="7.5546875" style="227" customWidth="1"/>
    <col min="12546" max="12546" width="8.109375" style="227" customWidth="1"/>
    <col min="12547" max="12547" width="9" style="227" customWidth="1"/>
    <col min="12548" max="12548" width="8.33203125" style="227" customWidth="1"/>
    <col min="12549" max="12549" width="8.109375" style="227" customWidth="1"/>
    <col min="12550" max="12550" width="9.6640625" style="227" customWidth="1"/>
    <col min="12551" max="12551" width="8.88671875" style="227"/>
    <col min="12552" max="12552" width="13.109375" style="227" customWidth="1"/>
    <col min="12553" max="12800" width="8.88671875" style="227"/>
    <col min="12801" max="12801" width="7.5546875" style="227" customWidth="1"/>
    <col min="12802" max="12802" width="8.109375" style="227" customWidth="1"/>
    <col min="12803" max="12803" width="9" style="227" customWidth="1"/>
    <col min="12804" max="12804" width="8.33203125" style="227" customWidth="1"/>
    <col min="12805" max="12805" width="8.109375" style="227" customWidth="1"/>
    <col min="12806" max="12806" width="9.6640625" style="227" customWidth="1"/>
    <col min="12807" max="12807" width="8.88671875" style="227"/>
    <col min="12808" max="12808" width="13.109375" style="227" customWidth="1"/>
    <col min="12809" max="13056" width="8.88671875" style="227"/>
    <col min="13057" max="13057" width="7.5546875" style="227" customWidth="1"/>
    <col min="13058" max="13058" width="8.109375" style="227" customWidth="1"/>
    <col min="13059" max="13059" width="9" style="227" customWidth="1"/>
    <col min="13060" max="13060" width="8.33203125" style="227" customWidth="1"/>
    <col min="13061" max="13061" width="8.109375" style="227" customWidth="1"/>
    <col min="13062" max="13062" width="9.6640625" style="227" customWidth="1"/>
    <col min="13063" max="13063" width="8.88671875" style="227"/>
    <col min="13064" max="13064" width="13.109375" style="227" customWidth="1"/>
    <col min="13065" max="13312" width="8.88671875" style="227"/>
    <col min="13313" max="13313" width="7.5546875" style="227" customWidth="1"/>
    <col min="13314" max="13314" width="8.109375" style="227" customWidth="1"/>
    <col min="13315" max="13315" width="9" style="227" customWidth="1"/>
    <col min="13316" max="13316" width="8.33203125" style="227" customWidth="1"/>
    <col min="13317" max="13317" width="8.109375" style="227" customWidth="1"/>
    <col min="13318" max="13318" width="9.6640625" style="227" customWidth="1"/>
    <col min="13319" max="13319" width="8.88671875" style="227"/>
    <col min="13320" max="13320" width="13.109375" style="227" customWidth="1"/>
    <col min="13321" max="13568" width="8.88671875" style="227"/>
    <col min="13569" max="13569" width="7.5546875" style="227" customWidth="1"/>
    <col min="13570" max="13570" width="8.109375" style="227" customWidth="1"/>
    <col min="13571" max="13571" width="9" style="227" customWidth="1"/>
    <col min="13572" max="13572" width="8.33203125" style="227" customWidth="1"/>
    <col min="13573" max="13573" width="8.109375" style="227" customWidth="1"/>
    <col min="13574" max="13574" width="9.6640625" style="227" customWidth="1"/>
    <col min="13575" max="13575" width="8.88671875" style="227"/>
    <col min="13576" max="13576" width="13.109375" style="227" customWidth="1"/>
    <col min="13577" max="13824" width="8.88671875" style="227"/>
    <col min="13825" max="13825" width="7.5546875" style="227" customWidth="1"/>
    <col min="13826" max="13826" width="8.109375" style="227" customWidth="1"/>
    <col min="13827" max="13827" width="9" style="227" customWidth="1"/>
    <col min="13828" max="13828" width="8.33203125" style="227" customWidth="1"/>
    <col min="13829" max="13829" width="8.109375" style="227" customWidth="1"/>
    <col min="13830" max="13830" width="9.6640625" style="227" customWidth="1"/>
    <col min="13831" max="13831" width="8.88671875" style="227"/>
    <col min="13832" max="13832" width="13.109375" style="227" customWidth="1"/>
    <col min="13833" max="14080" width="8.88671875" style="227"/>
    <col min="14081" max="14081" width="7.5546875" style="227" customWidth="1"/>
    <col min="14082" max="14082" width="8.109375" style="227" customWidth="1"/>
    <col min="14083" max="14083" width="9" style="227" customWidth="1"/>
    <col min="14084" max="14084" width="8.33203125" style="227" customWidth="1"/>
    <col min="14085" max="14085" width="8.109375" style="227" customWidth="1"/>
    <col min="14086" max="14086" width="9.6640625" style="227" customWidth="1"/>
    <col min="14087" max="14087" width="8.88671875" style="227"/>
    <col min="14088" max="14088" width="13.109375" style="227" customWidth="1"/>
    <col min="14089" max="14336" width="8.88671875" style="227"/>
    <col min="14337" max="14337" width="7.5546875" style="227" customWidth="1"/>
    <col min="14338" max="14338" width="8.109375" style="227" customWidth="1"/>
    <col min="14339" max="14339" width="9" style="227" customWidth="1"/>
    <col min="14340" max="14340" width="8.33203125" style="227" customWidth="1"/>
    <col min="14341" max="14341" width="8.109375" style="227" customWidth="1"/>
    <col min="14342" max="14342" width="9.6640625" style="227" customWidth="1"/>
    <col min="14343" max="14343" width="8.88671875" style="227"/>
    <col min="14344" max="14344" width="13.109375" style="227" customWidth="1"/>
    <col min="14345" max="14592" width="8.88671875" style="227"/>
    <col min="14593" max="14593" width="7.5546875" style="227" customWidth="1"/>
    <col min="14594" max="14594" width="8.109375" style="227" customWidth="1"/>
    <col min="14595" max="14595" width="9" style="227" customWidth="1"/>
    <col min="14596" max="14596" width="8.33203125" style="227" customWidth="1"/>
    <col min="14597" max="14597" width="8.109375" style="227" customWidth="1"/>
    <col min="14598" max="14598" width="9.6640625" style="227" customWidth="1"/>
    <col min="14599" max="14599" width="8.88671875" style="227"/>
    <col min="14600" max="14600" width="13.109375" style="227" customWidth="1"/>
    <col min="14601" max="14848" width="8.88671875" style="227"/>
    <col min="14849" max="14849" width="7.5546875" style="227" customWidth="1"/>
    <col min="14850" max="14850" width="8.109375" style="227" customWidth="1"/>
    <col min="14851" max="14851" width="9" style="227" customWidth="1"/>
    <col min="14852" max="14852" width="8.33203125" style="227" customWidth="1"/>
    <col min="14853" max="14853" width="8.109375" style="227" customWidth="1"/>
    <col min="14854" max="14854" width="9.6640625" style="227" customWidth="1"/>
    <col min="14855" max="14855" width="8.88671875" style="227"/>
    <col min="14856" max="14856" width="13.109375" style="227" customWidth="1"/>
    <col min="14857" max="15104" width="8.88671875" style="227"/>
    <col min="15105" max="15105" width="7.5546875" style="227" customWidth="1"/>
    <col min="15106" max="15106" width="8.109375" style="227" customWidth="1"/>
    <col min="15107" max="15107" width="9" style="227" customWidth="1"/>
    <col min="15108" max="15108" width="8.33203125" style="227" customWidth="1"/>
    <col min="15109" max="15109" width="8.109375" style="227" customWidth="1"/>
    <col min="15110" max="15110" width="9.6640625" style="227" customWidth="1"/>
    <col min="15111" max="15111" width="8.88671875" style="227"/>
    <col min="15112" max="15112" width="13.109375" style="227" customWidth="1"/>
    <col min="15113" max="15360" width="8.88671875" style="227"/>
    <col min="15361" max="15361" width="7.5546875" style="227" customWidth="1"/>
    <col min="15362" max="15362" width="8.109375" style="227" customWidth="1"/>
    <col min="15363" max="15363" width="9" style="227" customWidth="1"/>
    <col min="15364" max="15364" width="8.33203125" style="227" customWidth="1"/>
    <col min="15365" max="15365" width="8.109375" style="227" customWidth="1"/>
    <col min="15366" max="15366" width="9.6640625" style="227" customWidth="1"/>
    <col min="15367" max="15367" width="8.88671875" style="227"/>
    <col min="15368" max="15368" width="13.109375" style="227" customWidth="1"/>
    <col min="15369" max="15616" width="8.88671875" style="227"/>
    <col min="15617" max="15617" width="7.5546875" style="227" customWidth="1"/>
    <col min="15618" max="15618" width="8.109375" style="227" customWidth="1"/>
    <col min="15619" max="15619" width="9" style="227" customWidth="1"/>
    <col min="15620" max="15620" width="8.33203125" style="227" customWidth="1"/>
    <col min="15621" max="15621" width="8.109375" style="227" customWidth="1"/>
    <col min="15622" max="15622" width="9.6640625" style="227" customWidth="1"/>
    <col min="15623" max="15623" width="8.88671875" style="227"/>
    <col min="15624" max="15624" width="13.109375" style="227" customWidth="1"/>
    <col min="15625" max="15872" width="8.88671875" style="227"/>
    <col min="15873" max="15873" width="7.5546875" style="227" customWidth="1"/>
    <col min="15874" max="15874" width="8.109375" style="227" customWidth="1"/>
    <col min="15875" max="15875" width="9" style="227" customWidth="1"/>
    <col min="15876" max="15876" width="8.33203125" style="227" customWidth="1"/>
    <col min="15877" max="15877" width="8.109375" style="227" customWidth="1"/>
    <col min="15878" max="15878" width="9.6640625" style="227" customWidth="1"/>
    <col min="15879" max="15879" width="8.88671875" style="227"/>
    <col min="15880" max="15880" width="13.109375" style="227" customWidth="1"/>
    <col min="15881" max="16128" width="8.88671875" style="227"/>
    <col min="16129" max="16129" width="7.5546875" style="227" customWidth="1"/>
    <col min="16130" max="16130" width="8.109375" style="227" customWidth="1"/>
    <col min="16131" max="16131" width="9" style="227" customWidth="1"/>
    <col min="16132" max="16132" width="8.33203125" style="227" customWidth="1"/>
    <col min="16133" max="16133" width="8.109375" style="227" customWidth="1"/>
    <col min="16134" max="16134" width="9.6640625" style="227" customWidth="1"/>
    <col min="16135" max="16135" width="8.88671875" style="227"/>
    <col min="16136" max="16136" width="13.109375" style="227" customWidth="1"/>
    <col min="16137" max="16384" width="8.88671875" style="227"/>
  </cols>
  <sheetData>
    <row r="1" spans="1:9">
      <c r="A1" s="227" t="s">
        <v>494</v>
      </c>
    </row>
    <row r="2" spans="1:9">
      <c r="C2" s="228" t="s">
        <v>495</v>
      </c>
    </row>
    <row r="3" spans="1:9">
      <c r="B3" s="229" t="s">
        <v>496</v>
      </c>
      <c r="G3" s="227" t="s">
        <v>497</v>
      </c>
    </row>
    <row r="4" spans="1:9">
      <c r="A4" s="227" t="s">
        <v>494</v>
      </c>
      <c r="I4" s="228"/>
    </row>
    <row r="5" spans="1:9" ht="6" customHeight="1"/>
    <row r="6" spans="1:9" ht="15.75" customHeight="1">
      <c r="C6" s="230" t="s">
        <v>498</v>
      </c>
    </row>
    <row r="7" spans="1:9">
      <c r="I7" s="228"/>
    </row>
    <row r="8" spans="1:9" ht="15.6">
      <c r="A8" s="227" t="s">
        <v>499</v>
      </c>
      <c r="C8" s="231" t="s">
        <v>500</v>
      </c>
      <c r="I8" s="228"/>
    </row>
    <row r="9" spans="1:9" ht="15.6">
      <c r="C9" s="231"/>
    </row>
    <row r="10" spans="1:9" ht="15.6">
      <c r="C10" s="232" t="s">
        <v>501</v>
      </c>
    </row>
    <row r="11" spans="1:9">
      <c r="A11" s="227" t="s">
        <v>502</v>
      </c>
      <c r="C11" s="229"/>
      <c r="H11" s="233"/>
      <c r="I11" s="233"/>
    </row>
    <row r="12" spans="1:9">
      <c r="A12" s="234" t="s">
        <v>503</v>
      </c>
      <c r="B12" s="235"/>
      <c r="C12" s="235"/>
      <c r="D12" s="233"/>
      <c r="E12" s="233"/>
      <c r="F12" s="233"/>
      <c r="G12" s="233"/>
      <c r="H12" s="228"/>
      <c r="I12" s="228"/>
    </row>
    <row r="13" spans="1:9">
      <c r="A13" s="229" t="s">
        <v>504</v>
      </c>
      <c r="D13" s="228"/>
      <c r="E13" s="228"/>
      <c r="F13" s="228"/>
      <c r="G13" s="228"/>
      <c r="I13" s="228"/>
    </row>
    <row r="14" spans="1:9">
      <c r="A14" s="228" t="s">
        <v>505</v>
      </c>
      <c r="B14" s="229" t="s">
        <v>506</v>
      </c>
      <c r="C14" s="236"/>
      <c r="H14" s="237">
        <v>0</v>
      </c>
      <c r="I14" s="228"/>
    </row>
    <row r="15" spans="1:9">
      <c r="A15" s="228" t="s">
        <v>507</v>
      </c>
      <c r="B15" s="227" t="s">
        <v>508</v>
      </c>
      <c r="D15" s="227" t="s">
        <v>509</v>
      </c>
      <c r="H15" s="237">
        <v>0</v>
      </c>
      <c r="I15" s="228"/>
    </row>
    <row r="16" spans="1:9">
      <c r="A16" s="228" t="s">
        <v>510</v>
      </c>
      <c r="B16" s="227" t="s">
        <v>511</v>
      </c>
      <c r="H16" s="237">
        <f>SUM((H15)*0.03)</f>
        <v>0</v>
      </c>
      <c r="I16" s="228"/>
    </row>
    <row r="17" spans="1:9">
      <c r="A17" s="228" t="s">
        <v>512</v>
      </c>
      <c r="B17" s="227" t="s">
        <v>513</v>
      </c>
      <c r="D17" s="228"/>
      <c r="E17" s="228"/>
      <c r="F17" s="228"/>
      <c r="G17" s="228"/>
      <c r="H17" s="237">
        <f>SUM((H14+H15)*0.01)</f>
        <v>0</v>
      </c>
      <c r="I17" s="228"/>
    </row>
    <row r="18" spans="1:9">
      <c r="A18" s="228" t="s">
        <v>514</v>
      </c>
      <c r="B18" s="229" t="s">
        <v>44</v>
      </c>
      <c r="C18" s="236"/>
      <c r="D18" s="228"/>
      <c r="E18" s="228"/>
      <c r="F18" s="228"/>
      <c r="G18" s="228"/>
      <c r="H18" s="237">
        <v>0</v>
      </c>
      <c r="I18" s="228"/>
    </row>
    <row r="19" spans="1:9">
      <c r="A19" s="228" t="s">
        <v>515</v>
      </c>
      <c r="B19" s="229" t="s">
        <v>516</v>
      </c>
      <c r="C19" s="236"/>
      <c r="D19" s="228"/>
      <c r="E19" s="228"/>
      <c r="F19" s="228"/>
      <c r="G19" s="228"/>
      <c r="H19" s="237">
        <v>0</v>
      </c>
      <c r="I19" s="228"/>
    </row>
    <row r="20" spans="1:9">
      <c r="A20" s="228" t="s">
        <v>517</v>
      </c>
      <c r="B20" s="229" t="s">
        <v>518</v>
      </c>
      <c r="C20" s="236"/>
      <c r="D20" s="228"/>
      <c r="E20" s="228"/>
      <c r="F20" s="228"/>
      <c r="G20" s="228"/>
      <c r="H20" s="237">
        <v>0</v>
      </c>
      <c r="I20" s="228"/>
    </row>
    <row r="21" spans="1:9">
      <c r="A21" s="228" t="s">
        <v>519</v>
      </c>
      <c r="B21" s="229" t="s">
        <v>520</v>
      </c>
      <c r="C21" s="236"/>
      <c r="D21" s="228"/>
      <c r="E21" s="228"/>
      <c r="F21" s="228"/>
      <c r="G21" s="228"/>
      <c r="H21" s="237">
        <f>SUM((H15)*0.028)</f>
        <v>0</v>
      </c>
      <c r="I21" s="228"/>
    </row>
    <row r="22" spans="1:9">
      <c r="A22" s="229" t="s">
        <v>504</v>
      </c>
      <c r="B22" s="228"/>
      <c r="C22" s="236"/>
      <c r="D22" s="228"/>
      <c r="E22" s="228"/>
      <c r="F22" s="228"/>
      <c r="G22" s="238"/>
      <c r="H22" s="228"/>
      <c r="I22" s="228"/>
    </row>
    <row r="23" spans="1:9">
      <c r="A23" s="227" t="s">
        <v>521</v>
      </c>
      <c r="D23" s="228"/>
      <c r="E23" s="228"/>
      <c r="F23" s="228"/>
      <c r="G23" s="228"/>
      <c r="H23" s="237">
        <f>SUM(H14:H21)</f>
        <v>0</v>
      </c>
      <c r="I23" s="228"/>
    </row>
    <row r="25" spans="1:9">
      <c r="A25" s="228" t="s">
        <v>522</v>
      </c>
      <c r="B25" s="229" t="s">
        <v>523</v>
      </c>
      <c r="C25" s="236"/>
      <c r="D25" s="228"/>
      <c r="E25" s="228"/>
      <c r="F25" s="228"/>
      <c r="G25" s="228"/>
      <c r="H25" s="237">
        <v>0</v>
      </c>
      <c r="I25" s="228"/>
    </row>
    <row r="26" spans="1:9">
      <c r="A26" s="229" t="s">
        <v>504</v>
      </c>
      <c r="B26" s="228"/>
      <c r="C26" s="229"/>
      <c r="D26" s="228"/>
      <c r="E26" s="228"/>
      <c r="F26" s="228"/>
      <c r="G26" s="228"/>
      <c r="H26" s="237"/>
      <c r="I26" s="228"/>
    </row>
    <row r="27" spans="1:9">
      <c r="A27" s="229" t="s">
        <v>524</v>
      </c>
      <c r="B27" s="228"/>
      <c r="C27" s="229"/>
      <c r="D27" s="228"/>
      <c r="E27" s="228"/>
      <c r="F27" s="228"/>
      <c r="G27" s="238"/>
      <c r="H27" s="239">
        <f>SUM(H23:H25)</f>
        <v>0</v>
      </c>
      <c r="I27" s="228"/>
    </row>
    <row r="28" spans="1:9">
      <c r="A28" s="229"/>
      <c r="B28" s="229"/>
      <c r="C28" s="229"/>
      <c r="D28" s="228"/>
      <c r="E28" s="228"/>
      <c r="F28" s="228"/>
      <c r="G28" s="228"/>
      <c r="H28" s="237"/>
      <c r="I28" s="228"/>
    </row>
    <row r="29" spans="1:9">
      <c r="A29" s="228" t="s">
        <v>525</v>
      </c>
      <c r="B29" s="229" t="s">
        <v>526</v>
      </c>
      <c r="C29" s="229"/>
      <c r="D29" s="228"/>
      <c r="E29" s="228"/>
      <c r="F29" s="228"/>
      <c r="G29" s="228"/>
      <c r="H29" s="237">
        <v>0</v>
      </c>
      <c r="I29" s="228"/>
    </row>
    <row r="30" spans="1:9">
      <c r="A30" s="228" t="s">
        <v>527</v>
      </c>
      <c r="B30" s="229" t="s">
        <v>528</v>
      </c>
      <c r="C30" s="229"/>
      <c r="D30" s="228"/>
      <c r="E30" s="228"/>
      <c r="F30" s="228"/>
      <c r="G30" s="238"/>
      <c r="H30" s="237">
        <f>SUM(H29*0.036)</f>
        <v>0</v>
      </c>
      <c r="I30" s="228"/>
    </row>
    <row r="31" spans="1:9">
      <c r="A31" s="229" t="s">
        <v>504</v>
      </c>
      <c r="B31" s="229"/>
      <c r="C31" s="229"/>
      <c r="D31" s="228"/>
      <c r="E31" s="228"/>
      <c r="F31" s="228"/>
      <c r="G31" s="238"/>
      <c r="H31" s="237"/>
      <c r="I31" s="228"/>
    </row>
    <row r="32" spans="1:9">
      <c r="A32" s="229" t="s">
        <v>529</v>
      </c>
      <c r="B32" s="229"/>
      <c r="C32" s="229"/>
      <c r="D32" s="228"/>
      <c r="E32" s="228"/>
      <c r="F32" s="228"/>
      <c r="G32" s="238"/>
      <c r="H32" s="239">
        <f>SUM(H29:H30)</f>
        <v>0</v>
      </c>
      <c r="I32" s="228"/>
    </row>
    <row r="33" spans="1:9">
      <c r="A33" s="229" t="s">
        <v>504</v>
      </c>
      <c r="B33" s="229"/>
      <c r="C33" s="229"/>
      <c r="D33" s="228"/>
      <c r="E33" s="228"/>
      <c r="F33" s="228"/>
      <c r="G33" s="238"/>
      <c r="H33" s="237"/>
      <c r="I33" s="228"/>
    </row>
    <row r="34" spans="1:9">
      <c r="A34" s="229" t="s">
        <v>530</v>
      </c>
      <c r="B34" s="229"/>
      <c r="C34" s="229"/>
      <c r="D34" s="228"/>
      <c r="E34" s="228"/>
      <c r="F34" s="228"/>
      <c r="G34" s="238"/>
      <c r="H34" s="239">
        <f>SUM(H27+H32)</f>
        <v>0</v>
      </c>
      <c r="I34" s="228"/>
    </row>
    <row r="35" spans="1:9">
      <c r="A35" s="229"/>
      <c r="B35" s="229"/>
      <c r="C35" s="229"/>
      <c r="D35" s="228"/>
      <c r="E35" s="228"/>
      <c r="F35" s="228"/>
      <c r="G35" s="238"/>
      <c r="H35" s="237"/>
      <c r="I35" s="228"/>
    </row>
    <row r="36" spans="1:9">
      <c r="A36" s="228" t="s">
        <v>531</v>
      </c>
      <c r="B36" s="229" t="s">
        <v>532</v>
      </c>
      <c r="C36" s="229"/>
      <c r="D36" s="228"/>
      <c r="E36" s="228"/>
      <c r="F36" s="228"/>
      <c r="G36" s="238"/>
      <c r="H36" s="237">
        <v>0</v>
      </c>
      <c r="I36" s="228"/>
    </row>
    <row r="37" spans="1:9">
      <c r="A37" s="228" t="s">
        <v>533</v>
      </c>
      <c r="B37" s="229" t="s">
        <v>534</v>
      </c>
      <c r="C37" s="229"/>
      <c r="D37" s="228"/>
      <c r="E37" s="228"/>
      <c r="F37" s="228"/>
      <c r="G37" s="238"/>
      <c r="H37" s="237">
        <v>0</v>
      </c>
      <c r="I37" s="228"/>
    </row>
    <row r="38" spans="1:9">
      <c r="A38" s="228" t="s">
        <v>535</v>
      </c>
      <c r="B38" s="227" t="s">
        <v>536</v>
      </c>
      <c r="H38" s="240">
        <v>0</v>
      </c>
    </row>
    <row r="39" spans="1:9">
      <c r="A39" s="229" t="s">
        <v>504</v>
      </c>
      <c r="B39" s="228"/>
      <c r="C39" s="229"/>
      <c r="D39" s="228"/>
      <c r="E39" s="228"/>
      <c r="F39" s="228"/>
      <c r="G39" s="238"/>
      <c r="H39" s="228"/>
      <c r="I39" s="228"/>
    </row>
    <row r="40" spans="1:9" s="231" customFormat="1" ht="15.6">
      <c r="A40" s="241" t="s">
        <v>537</v>
      </c>
      <c r="B40" s="242"/>
      <c r="C40" s="241"/>
      <c r="D40" s="242"/>
      <c r="E40" s="242"/>
      <c r="F40" s="242"/>
      <c r="G40" s="243"/>
      <c r="H40" s="244">
        <f>SUM(H34:H39)</f>
        <v>0</v>
      </c>
      <c r="I40" s="245" t="s">
        <v>538</v>
      </c>
    </row>
    <row r="41" spans="1:9">
      <c r="A41" s="228"/>
      <c r="B41" s="228"/>
      <c r="C41" s="229"/>
      <c r="D41" s="228"/>
      <c r="E41" s="228"/>
      <c r="F41" s="228"/>
      <c r="G41" s="238"/>
      <c r="H41" s="228"/>
      <c r="I41" s="228"/>
    </row>
    <row r="45" spans="1:9">
      <c r="A45" s="246" t="s">
        <v>539</v>
      </c>
      <c r="C45" s="247" t="s">
        <v>540</v>
      </c>
    </row>
    <row r="46" spans="1:9">
      <c r="A46" s="229"/>
      <c r="B46" s="228"/>
      <c r="C46" s="229"/>
      <c r="D46" s="228"/>
      <c r="E46" s="228"/>
      <c r="F46" s="228"/>
      <c r="G46" s="238"/>
      <c r="H46" s="228"/>
      <c r="I46" s="228"/>
    </row>
    <row r="47" spans="1:9">
      <c r="B47" s="229"/>
      <c r="C47" s="229"/>
      <c r="D47" s="228"/>
      <c r="E47" s="229"/>
      <c r="F47" s="228"/>
      <c r="G47" s="238"/>
      <c r="H47" s="228"/>
      <c r="I47" s="228"/>
    </row>
    <row r="48" spans="1:9">
      <c r="A48" s="228"/>
      <c r="B48" s="228"/>
      <c r="C48" s="229"/>
      <c r="D48" s="228"/>
      <c r="E48" s="246" t="s">
        <v>22</v>
      </c>
      <c r="F48" s="229"/>
      <c r="G48" s="238"/>
      <c r="H48" s="228"/>
      <c r="I48" s="228"/>
    </row>
    <row r="49" spans="1:9">
      <c r="A49" s="228"/>
      <c r="B49" s="228"/>
      <c r="C49" s="229"/>
      <c r="D49" s="228"/>
      <c r="E49" s="228"/>
      <c r="F49" s="228"/>
      <c r="G49" s="238"/>
      <c r="H49" s="228"/>
      <c r="I49" s="228"/>
    </row>
    <row r="50" spans="1:9">
      <c r="A50" s="228"/>
      <c r="B50" s="228"/>
      <c r="C50" s="229"/>
      <c r="E50" s="228"/>
      <c r="F50" s="228"/>
      <c r="G50" s="238"/>
      <c r="H50" s="228"/>
      <c r="I50" s="228"/>
    </row>
    <row r="51" spans="1:9">
      <c r="A51" s="228"/>
      <c r="B51" s="228"/>
      <c r="C51" s="229"/>
      <c r="E51" s="228"/>
      <c r="F51" s="228"/>
      <c r="G51" s="238"/>
      <c r="H51" s="228"/>
      <c r="I51" s="228"/>
    </row>
    <row r="52" spans="1:9">
      <c r="A52" s="228"/>
      <c r="B52" s="228"/>
      <c r="C52" s="229"/>
      <c r="E52" s="228"/>
      <c r="F52" s="228"/>
      <c r="G52" s="238"/>
      <c r="H52" s="228"/>
      <c r="I52" s="228"/>
    </row>
    <row r="53" spans="1:9">
      <c r="A53" s="228"/>
      <c r="B53" s="228"/>
      <c r="C53" s="229"/>
      <c r="E53" s="228"/>
      <c r="F53" s="228"/>
      <c r="G53" s="238"/>
      <c r="H53" s="228"/>
      <c r="I53" s="228"/>
    </row>
    <row r="54" spans="1:9">
      <c r="A54" s="228"/>
      <c r="B54" s="228"/>
      <c r="C54" s="229"/>
      <c r="E54" s="228"/>
      <c r="F54" s="228"/>
      <c r="G54" s="238"/>
      <c r="H54" s="228"/>
      <c r="I54" s="228"/>
    </row>
    <row r="55" spans="1:9">
      <c r="A55" s="228"/>
      <c r="B55" s="248"/>
      <c r="C55" s="229"/>
      <c r="E55" s="228"/>
      <c r="F55" s="228"/>
      <c r="G55" s="238"/>
      <c r="H55" s="228"/>
      <c r="I55" s="228"/>
    </row>
    <row r="56" spans="1:9">
      <c r="A56" s="228"/>
      <c r="B56" s="228"/>
      <c r="C56" s="229"/>
      <c r="E56" s="228"/>
      <c r="F56" s="228"/>
      <c r="G56" s="238"/>
      <c r="H56" s="228"/>
      <c r="I56" s="228"/>
    </row>
    <row r="57" spans="1:9">
      <c r="A57" s="228"/>
      <c r="B57" s="228"/>
      <c r="C57" s="229"/>
      <c r="E57" s="228"/>
      <c r="F57" s="228"/>
      <c r="G57" s="238"/>
      <c r="H57" s="228"/>
      <c r="I57" s="228"/>
    </row>
    <row r="58" spans="1:9">
      <c r="A58" s="228"/>
      <c r="B58" s="228"/>
      <c r="C58" s="229"/>
      <c r="E58" s="228"/>
      <c r="F58" s="228"/>
      <c r="G58" s="238"/>
      <c r="H58" s="228"/>
      <c r="I58" s="228"/>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53</vt:i4>
      </vt:variant>
    </vt:vector>
  </HeadingPairs>
  <TitlesOfParts>
    <vt:vector size="58" baseType="lpstr">
      <vt:lpstr>Pokyny pro vyplnění</vt:lpstr>
      <vt:lpstr>Stavba</vt:lpstr>
      <vt:lpstr>VzorPolozky</vt:lpstr>
      <vt:lpstr>1 1 Pol</vt:lpstr>
      <vt:lpstr>1 4 Elektroinstalace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Elinstal</vt:lpstr>
      <vt:lpstr>Chráničky</vt:lpstr>
      <vt:lpstr>Stavba!IČO</vt:lpstr>
      <vt:lpstr>KNS</vt:lpstr>
      <vt:lpstr>Mena</vt:lpstr>
      <vt:lpstr>MistoStavby</vt:lpstr>
      <vt:lpstr>Nářadí</vt:lpstr>
      <vt:lpstr>nazevobjektu</vt:lpstr>
      <vt:lpstr>Stavba!NazevStavby</vt:lpstr>
      <vt:lpstr>NazevStavebnihoRozpoctu</vt:lpstr>
      <vt:lpstr>'1 1 Pol'!Názvy_tisku</vt:lpstr>
      <vt:lpstr>oadresa</vt:lpstr>
      <vt:lpstr>Stavba!Objednatel</vt:lpstr>
      <vt:lpstr>Stavba!Objekt</vt:lpstr>
      <vt:lpstr>'1 1 Pol'!Oblast_tisku</vt:lpstr>
      <vt:lpstr>'1 4 Elektroinstalace'!Oblast_tisku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Kozel</dc:creator>
  <cp:lastModifiedBy>Uživatel systému Windows</cp:lastModifiedBy>
  <cp:lastPrinted>2019-08-26T08:30:21Z</cp:lastPrinted>
  <dcterms:created xsi:type="dcterms:W3CDTF">2009-04-08T07:15:50Z</dcterms:created>
  <dcterms:modified xsi:type="dcterms:W3CDTF">2019-08-26T08:31:01Z</dcterms:modified>
</cp:coreProperties>
</file>